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kaljula\Documents\Kvoot\2020\"/>
    </mc:Choice>
  </mc:AlternateContent>
  <bookViews>
    <workbookView xWindow="-6840" yWindow="6450" windowWidth="23985" windowHeight="6150"/>
  </bookViews>
  <sheets>
    <sheet name="RÄIM" sheetId="1" r:id="rId1"/>
    <sheet name="KILU" sheetId="2" r:id="rId2"/>
    <sheet name="TURSK" sheetId="4" r:id="rId3"/>
    <sheet name="LÕHI" sheetId="3" r:id="rId4"/>
  </sheets>
  <calcPr calcId="162913"/>
</workbook>
</file>

<file path=xl/calcChain.xml><?xml version="1.0" encoding="utf-8"?>
<calcChain xmlns="http://schemas.openxmlformats.org/spreadsheetml/2006/main">
  <c r="C35" i="3" l="1"/>
  <c r="C30" i="3"/>
  <c r="C7" i="1"/>
  <c r="C32" i="1" l="1"/>
  <c r="C11" i="1"/>
  <c r="C9" i="1"/>
  <c r="C8" i="1"/>
  <c r="C11" i="2"/>
  <c r="C10" i="2"/>
  <c r="C9" i="2"/>
  <c r="C7" i="2"/>
  <c r="C6" i="2"/>
  <c r="C9" i="4" l="1"/>
  <c r="C6" i="4"/>
  <c r="C34" i="4"/>
  <c r="C33" i="4"/>
  <c r="C32" i="4"/>
  <c r="I35" i="3" l="1"/>
  <c r="F35" i="3"/>
  <c r="E35" i="3"/>
  <c r="G35" i="3"/>
  <c r="H35" i="3"/>
  <c r="J35" i="3"/>
  <c r="K35" i="3"/>
  <c r="L35" i="3"/>
  <c r="C48" i="3"/>
  <c r="C45" i="3"/>
  <c r="C42" i="1" l="1"/>
  <c r="C25" i="1"/>
  <c r="C24" i="1"/>
  <c r="C23" i="1"/>
  <c r="C22" i="1"/>
  <c r="C21" i="1"/>
  <c r="C27" i="2"/>
  <c r="C26" i="2"/>
  <c r="C25" i="2"/>
  <c r="C24" i="2"/>
  <c r="C23" i="2"/>
  <c r="C22" i="2"/>
  <c r="P13" i="2"/>
  <c r="O13" i="2"/>
  <c r="N13" i="2"/>
  <c r="M13" i="2"/>
  <c r="L13" i="2"/>
  <c r="K13" i="2"/>
  <c r="J13" i="2"/>
  <c r="I13" i="2"/>
  <c r="H13" i="2"/>
  <c r="G13" i="2"/>
  <c r="F13" i="2"/>
  <c r="E13" i="2"/>
  <c r="C13" i="2"/>
  <c r="C49" i="3" l="1"/>
  <c r="P48" i="3"/>
  <c r="P49" i="3" s="1"/>
  <c r="O48" i="3"/>
  <c r="O49" i="3" s="1"/>
  <c r="N48" i="3"/>
  <c r="N49" i="3" s="1"/>
  <c r="M48" i="3"/>
  <c r="M49" i="3" s="1"/>
  <c r="L48" i="3"/>
  <c r="L49" i="3" s="1"/>
  <c r="K48" i="3"/>
  <c r="K49" i="3" s="1"/>
  <c r="J48" i="3"/>
  <c r="J49" i="3" s="1"/>
  <c r="I48" i="3"/>
  <c r="I49" i="3" s="1"/>
  <c r="H48" i="3"/>
  <c r="H49" i="3" s="1"/>
  <c r="G48" i="3"/>
  <c r="G49" i="3" s="1"/>
  <c r="F48" i="3"/>
  <c r="F49" i="3" s="1"/>
  <c r="E48" i="3"/>
  <c r="P46" i="3"/>
  <c r="O46" i="3"/>
  <c r="N46" i="3"/>
  <c r="M46" i="3"/>
  <c r="L46" i="3"/>
  <c r="K46" i="3"/>
  <c r="J46" i="3"/>
  <c r="I46" i="3"/>
  <c r="H46" i="3"/>
  <c r="G46" i="3"/>
  <c r="F46" i="3"/>
  <c r="E46" i="3"/>
  <c r="C46" i="3"/>
  <c r="Q45" i="3"/>
  <c r="Q46" i="3" s="1"/>
  <c r="P43" i="3"/>
  <c r="O43" i="3"/>
  <c r="N43" i="3"/>
  <c r="M43" i="3"/>
  <c r="L43" i="3"/>
  <c r="K43" i="3"/>
  <c r="J43" i="3"/>
  <c r="I43" i="3"/>
  <c r="H43" i="3"/>
  <c r="G43" i="3"/>
  <c r="F43" i="3"/>
  <c r="E43" i="3"/>
  <c r="Q42" i="3"/>
  <c r="Q43" i="3" s="1"/>
  <c r="S43" i="3" s="1"/>
  <c r="Q48" i="3" l="1"/>
  <c r="Q49" i="3" s="1"/>
  <c r="S49" i="3" s="1"/>
  <c r="R46" i="3"/>
  <c r="S46" i="3"/>
  <c r="E49" i="3"/>
  <c r="R49" i="3" l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7" i="1"/>
  <c r="Q16" i="1"/>
  <c r="Q15" i="1"/>
  <c r="P13" i="1"/>
  <c r="O13" i="1"/>
  <c r="N13" i="1"/>
  <c r="M13" i="1"/>
  <c r="L13" i="1"/>
  <c r="K13" i="1"/>
  <c r="J13" i="1"/>
  <c r="I13" i="1"/>
  <c r="H13" i="1"/>
  <c r="G13" i="1"/>
  <c r="F13" i="1"/>
  <c r="E13" i="1"/>
  <c r="Q11" i="1"/>
  <c r="Q10" i="1"/>
  <c r="Q9" i="1"/>
  <c r="Q8" i="1"/>
  <c r="Q7" i="1"/>
  <c r="Q6" i="1"/>
  <c r="C44" i="1"/>
  <c r="P39" i="1"/>
  <c r="P41" i="1" s="1"/>
  <c r="P44" i="1" s="1"/>
  <c r="O39" i="1"/>
  <c r="O41" i="1" s="1"/>
  <c r="O44" i="1" s="1"/>
  <c r="N39" i="1"/>
  <c r="N41" i="1" s="1"/>
  <c r="N44" i="1" s="1"/>
  <c r="M39" i="1"/>
  <c r="M41" i="1" s="1"/>
  <c r="M44" i="1" s="1"/>
  <c r="L39" i="1"/>
  <c r="L41" i="1" s="1"/>
  <c r="L44" i="1" s="1"/>
  <c r="K39" i="1"/>
  <c r="K41" i="1" s="1"/>
  <c r="K44" i="1" s="1"/>
  <c r="J39" i="1"/>
  <c r="J41" i="1" s="1"/>
  <c r="J44" i="1" s="1"/>
  <c r="I39" i="1"/>
  <c r="I41" i="1" s="1"/>
  <c r="I44" i="1" s="1"/>
  <c r="H39" i="1"/>
  <c r="H41" i="1" s="1"/>
  <c r="H44" i="1" s="1"/>
  <c r="G39" i="1"/>
  <c r="G41" i="1" s="1"/>
  <c r="G44" i="1" s="1"/>
  <c r="F39" i="1"/>
  <c r="F41" i="1" s="1"/>
  <c r="F44" i="1" s="1"/>
  <c r="E39" i="1"/>
  <c r="E41" i="1" s="1"/>
  <c r="C39" i="1"/>
  <c r="Q36" i="1"/>
  <c r="Q39" i="1" s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Q31" i="1"/>
  <c r="Q34" i="1" s="1"/>
  <c r="P28" i="2"/>
  <c r="O28" i="2"/>
  <c r="N28" i="2"/>
  <c r="M28" i="2"/>
  <c r="L28" i="2"/>
  <c r="K28" i="2"/>
  <c r="J28" i="2"/>
  <c r="I28" i="2"/>
  <c r="H28" i="2"/>
  <c r="G28" i="2"/>
  <c r="F28" i="2"/>
  <c r="E28" i="2"/>
  <c r="P27" i="2"/>
  <c r="O27" i="2"/>
  <c r="N27" i="2"/>
  <c r="M27" i="2"/>
  <c r="L27" i="2"/>
  <c r="K27" i="2"/>
  <c r="J27" i="2"/>
  <c r="I27" i="2"/>
  <c r="H27" i="2"/>
  <c r="G27" i="2"/>
  <c r="F27" i="2"/>
  <c r="E27" i="2"/>
  <c r="P26" i="2"/>
  <c r="O26" i="2"/>
  <c r="N26" i="2"/>
  <c r="M26" i="2"/>
  <c r="L26" i="2"/>
  <c r="K26" i="2"/>
  <c r="J26" i="2"/>
  <c r="I26" i="2"/>
  <c r="H26" i="2"/>
  <c r="G26" i="2"/>
  <c r="F26" i="2"/>
  <c r="E26" i="2"/>
  <c r="P25" i="2"/>
  <c r="O25" i="2"/>
  <c r="N25" i="2"/>
  <c r="M25" i="2"/>
  <c r="L25" i="2"/>
  <c r="K25" i="2"/>
  <c r="J25" i="2"/>
  <c r="I25" i="2"/>
  <c r="H25" i="2"/>
  <c r="G25" i="2"/>
  <c r="F25" i="2"/>
  <c r="E25" i="2"/>
  <c r="P24" i="2"/>
  <c r="O24" i="2"/>
  <c r="N24" i="2"/>
  <c r="M24" i="2"/>
  <c r="L24" i="2"/>
  <c r="K24" i="2"/>
  <c r="J24" i="2"/>
  <c r="I24" i="2"/>
  <c r="H24" i="2"/>
  <c r="G24" i="2"/>
  <c r="F24" i="2"/>
  <c r="E24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P19" i="2"/>
  <c r="O19" i="2"/>
  <c r="N19" i="2"/>
  <c r="M19" i="2"/>
  <c r="L19" i="2"/>
  <c r="K19" i="2"/>
  <c r="J19" i="2"/>
  <c r="I19" i="2"/>
  <c r="H19" i="2"/>
  <c r="G19" i="2"/>
  <c r="F19" i="2"/>
  <c r="E19" i="2"/>
  <c r="C19" i="2"/>
  <c r="Q18" i="2"/>
  <c r="Q17" i="2"/>
  <c r="Q16" i="2"/>
  <c r="Q15" i="2"/>
  <c r="Q12" i="2"/>
  <c r="Q11" i="2"/>
  <c r="Q10" i="2"/>
  <c r="Q9" i="2"/>
  <c r="Q8" i="2"/>
  <c r="Q7" i="2"/>
  <c r="Q6" i="2"/>
  <c r="Q5" i="2"/>
  <c r="P24" i="4"/>
  <c r="O24" i="4"/>
  <c r="N24" i="4"/>
  <c r="M24" i="4"/>
  <c r="L24" i="4"/>
  <c r="K24" i="4"/>
  <c r="J24" i="4"/>
  <c r="I24" i="4"/>
  <c r="H24" i="4"/>
  <c r="G24" i="4"/>
  <c r="F24" i="4"/>
  <c r="E24" i="4"/>
  <c r="C24" i="4"/>
  <c r="P23" i="4"/>
  <c r="O23" i="4"/>
  <c r="N23" i="4"/>
  <c r="M23" i="4"/>
  <c r="L23" i="4"/>
  <c r="K23" i="4"/>
  <c r="J23" i="4"/>
  <c r="I23" i="4"/>
  <c r="H23" i="4"/>
  <c r="G23" i="4"/>
  <c r="F23" i="4"/>
  <c r="E23" i="4"/>
  <c r="C23" i="4"/>
  <c r="P22" i="4"/>
  <c r="O22" i="4"/>
  <c r="N22" i="4"/>
  <c r="M22" i="4"/>
  <c r="L22" i="4"/>
  <c r="K22" i="4"/>
  <c r="J22" i="4"/>
  <c r="I22" i="4"/>
  <c r="H22" i="4"/>
  <c r="G22" i="4"/>
  <c r="F22" i="4"/>
  <c r="E22" i="4"/>
  <c r="C22" i="4"/>
  <c r="P21" i="4"/>
  <c r="O21" i="4"/>
  <c r="N21" i="4"/>
  <c r="M21" i="4"/>
  <c r="L21" i="4"/>
  <c r="K21" i="4"/>
  <c r="J21" i="4"/>
  <c r="I21" i="4"/>
  <c r="H21" i="4"/>
  <c r="G21" i="4"/>
  <c r="F21" i="4"/>
  <c r="E21" i="4"/>
  <c r="C21" i="4"/>
  <c r="P20" i="4"/>
  <c r="O20" i="4"/>
  <c r="N20" i="4"/>
  <c r="M20" i="4"/>
  <c r="L20" i="4"/>
  <c r="K20" i="4"/>
  <c r="J20" i="4"/>
  <c r="I20" i="4"/>
  <c r="H20" i="4"/>
  <c r="G20" i="4"/>
  <c r="F20" i="4"/>
  <c r="E20" i="4"/>
  <c r="P19" i="4"/>
  <c r="O19" i="4"/>
  <c r="N19" i="4"/>
  <c r="M19" i="4"/>
  <c r="L19" i="4"/>
  <c r="K19" i="4"/>
  <c r="J19" i="4"/>
  <c r="I19" i="4"/>
  <c r="H19" i="4"/>
  <c r="G19" i="4"/>
  <c r="F19" i="4"/>
  <c r="E19" i="4"/>
  <c r="P17" i="4"/>
  <c r="O17" i="4"/>
  <c r="N17" i="4"/>
  <c r="M17" i="4"/>
  <c r="L17" i="4"/>
  <c r="K17" i="4"/>
  <c r="J17" i="4"/>
  <c r="I17" i="4"/>
  <c r="H17" i="4"/>
  <c r="G17" i="4"/>
  <c r="F17" i="4"/>
  <c r="E17" i="4"/>
  <c r="C17" i="4"/>
  <c r="Q16" i="4"/>
  <c r="Q15" i="4"/>
  <c r="Q14" i="4"/>
  <c r="Q13" i="4"/>
  <c r="P11" i="4"/>
  <c r="O11" i="4"/>
  <c r="N11" i="4"/>
  <c r="M11" i="4"/>
  <c r="L11" i="4"/>
  <c r="K11" i="4"/>
  <c r="J11" i="4"/>
  <c r="I11" i="4"/>
  <c r="H11" i="4"/>
  <c r="G11" i="4"/>
  <c r="F11" i="4"/>
  <c r="E11" i="4"/>
  <c r="C11" i="4"/>
  <c r="Q10" i="4"/>
  <c r="Q9" i="4"/>
  <c r="Q8" i="4"/>
  <c r="Q7" i="4"/>
  <c r="Q6" i="4"/>
  <c r="C20" i="4"/>
  <c r="Q5" i="4"/>
  <c r="C38" i="3"/>
  <c r="P35" i="3"/>
  <c r="P38" i="3" s="1"/>
  <c r="O35" i="3"/>
  <c r="O38" i="3" s="1"/>
  <c r="N35" i="3"/>
  <c r="N38" i="3" s="1"/>
  <c r="M35" i="3"/>
  <c r="M38" i="3" s="1"/>
  <c r="L38" i="3"/>
  <c r="K38" i="3"/>
  <c r="J38" i="3"/>
  <c r="I38" i="3"/>
  <c r="H38" i="3"/>
  <c r="G38" i="3"/>
  <c r="F38" i="3"/>
  <c r="E38" i="3"/>
  <c r="P33" i="3"/>
  <c r="O33" i="3"/>
  <c r="N33" i="3"/>
  <c r="M33" i="3"/>
  <c r="L33" i="3"/>
  <c r="K33" i="3"/>
  <c r="J33" i="3"/>
  <c r="I33" i="3"/>
  <c r="H33" i="3"/>
  <c r="G33" i="3"/>
  <c r="F33" i="3"/>
  <c r="E33" i="3"/>
  <c r="C33" i="3"/>
  <c r="Q30" i="3"/>
  <c r="Q33" i="3" s="1"/>
  <c r="P28" i="3"/>
  <c r="O28" i="3"/>
  <c r="N28" i="3"/>
  <c r="M28" i="3"/>
  <c r="L28" i="3"/>
  <c r="K28" i="3"/>
  <c r="J28" i="3"/>
  <c r="I28" i="3"/>
  <c r="H28" i="3"/>
  <c r="G28" i="3"/>
  <c r="F28" i="3"/>
  <c r="E28" i="3"/>
  <c r="Q27" i="3"/>
  <c r="Q28" i="3" s="1"/>
  <c r="S28" i="3" s="1"/>
  <c r="C19" i="3"/>
  <c r="P18" i="3"/>
  <c r="O18" i="3"/>
  <c r="N18" i="3"/>
  <c r="M18" i="3"/>
  <c r="L18" i="3"/>
  <c r="K18" i="3"/>
  <c r="J18" i="3"/>
  <c r="I18" i="3"/>
  <c r="H18" i="3"/>
  <c r="G18" i="3"/>
  <c r="F18" i="3"/>
  <c r="E18" i="3"/>
  <c r="P17" i="3"/>
  <c r="O17" i="3"/>
  <c r="N17" i="3"/>
  <c r="M17" i="3"/>
  <c r="L17" i="3"/>
  <c r="K17" i="3"/>
  <c r="J17" i="3"/>
  <c r="I17" i="3"/>
  <c r="H17" i="3"/>
  <c r="G17" i="3"/>
  <c r="F17" i="3"/>
  <c r="E17" i="3"/>
  <c r="P16" i="3"/>
  <c r="O16" i="3"/>
  <c r="O19" i="3" s="1"/>
  <c r="N16" i="3"/>
  <c r="M16" i="3"/>
  <c r="M19" i="3" s="1"/>
  <c r="L16" i="3"/>
  <c r="K16" i="3"/>
  <c r="K19" i="3" s="1"/>
  <c r="J16" i="3"/>
  <c r="I16" i="3"/>
  <c r="I19" i="3" s="1"/>
  <c r="H16" i="3"/>
  <c r="H19" i="3" s="1"/>
  <c r="G16" i="3"/>
  <c r="F16" i="3"/>
  <c r="F19" i="3" s="1"/>
  <c r="E16" i="3"/>
  <c r="E19" i="3" s="1"/>
  <c r="P14" i="3"/>
  <c r="O14" i="3"/>
  <c r="N14" i="3"/>
  <c r="M14" i="3"/>
  <c r="L14" i="3"/>
  <c r="K14" i="3"/>
  <c r="J14" i="3"/>
  <c r="I14" i="3"/>
  <c r="H14" i="3"/>
  <c r="G14" i="3"/>
  <c r="F14" i="3"/>
  <c r="E14" i="3"/>
  <c r="C14" i="3"/>
  <c r="Q13" i="3"/>
  <c r="Q12" i="3"/>
  <c r="Q11" i="3"/>
  <c r="P9" i="3"/>
  <c r="O9" i="3"/>
  <c r="N9" i="3"/>
  <c r="M9" i="3"/>
  <c r="L9" i="3"/>
  <c r="K9" i="3"/>
  <c r="J9" i="3"/>
  <c r="I9" i="3"/>
  <c r="H9" i="3"/>
  <c r="G9" i="3"/>
  <c r="F9" i="3"/>
  <c r="E9" i="3"/>
  <c r="Q8" i="3"/>
  <c r="Q7" i="3"/>
  <c r="Q6" i="3"/>
  <c r="P19" i="3" l="1"/>
  <c r="L19" i="3"/>
  <c r="R39" i="1"/>
  <c r="G19" i="3"/>
  <c r="Q9" i="3"/>
  <c r="S9" i="3" s="1"/>
  <c r="O26" i="4"/>
  <c r="Q11" i="4"/>
  <c r="R11" i="4" s="1"/>
  <c r="P26" i="4"/>
  <c r="Q20" i="4"/>
  <c r="Q21" i="2"/>
  <c r="G27" i="1"/>
  <c r="K27" i="1"/>
  <c r="O27" i="1"/>
  <c r="H27" i="1"/>
  <c r="L27" i="1"/>
  <c r="P27" i="1"/>
  <c r="R34" i="1"/>
  <c r="N19" i="3"/>
  <c r="N26" i="4"/>
  <c r="N27" i="1"/>
  <c r="M29" i="2"/>
  <c r="M26" i="4"/>
  <c r="M27" i="1"/>
  <c r="F29" i="2"/>
  <c r="J29" i="2"/>
  <c r="N29" i="2"/>
  <c r="J26" i="4"/>
  <c r="K26" i="4"/>
  <c r="L26" i="4"/>
  <c r="J19" i="3"/>
  <c r="Q14" i="3"/>
  <c r="R14" i="3" s="1"/>
  <c r="Q24" i="1"/>
  <c r="J27" i="1"/>
  <c r="K29" i="2"/>
  <c r="O29" i="2"/>
  <c r="Q19" i="2"/>
  <c r="R19" i="2" s="1"/>
  <c r="L29" i="2"/>
  <c r="P29" i="2"/>
  <c r="I29" i="2"/>
  <c r="Q22" i="2"/>
  <c r="Q23" i="2"/>
  <c r="Q25" i="1"/>
  <c r="I26" i="4"/>
  <c r="I27" i="1"/>
  <c r="G26" i="4"/>
  <c r="Q18" i="3"/>
  <c r="Q17" i="3"/>
  <c r="Q21" i="1"/>
  <c r="Q22" i="1"/>
  <c r="Q25" i="2"/>
  <c r="Q24" i="2"/>
  <c r="G29" i="2"/>
  <c r="C26" i="4"/>
  <c r="H26" i="4"/>
  <c r="E26" i="4"/>
  <c r="Q24" i="4"/>
  <c r="F26" i="4"/>
  <c r="S39" i="1"/>
  <c r="Q18" i="1"/>
  <c r="R18" i="1" s="1"/>
  <c r="Q13" i="1"/>
  <c r="E27" i="1"/>
  <c r="F27" i="1"/>
  <c r="Q23" i="1"/>
  <c r="Q26" i="2"/>
  <c r="Q27" i="2"/>
  <c r="Q28" i="2"/>
  <c r="H29" i="2"/>
  <c r="Q13" i="2"/>
  <c r="R13" i="2" s="1"/>
  <c r="Q17" i="4"/>
  <c r="R17" i="4" s="1"/>
  <c r="Q23" i="4"/>
  <c r="Q21" i="4"/>
  <c r="Q22" i="4"/>
  <c r="C27" i="1"/>
  <c r="C13" i="1"/>
  <c r="Q20" i="1"/>
  <c r="Q41" i="1"/>
  <c r="Q44" i="1" s="1"/>
  <c r="R44" i="1" s="1"/>
  <c r="E44" i="1"/>
  <c r="S34" i="1"/>
  <c r="C29" i="2"/>
  <c r="E29" i="2"/>
  <c r="Q19" i="4"/>
  <c r="R33" i="3"/>
  <c r="S33" i="3"/>
  <c r="Q35" i="3"/>
  <c r="Q38" i="3" s="1"/>
  <c r="Q16" i="3"/>
  <c r="S14" i="3" l="1"/>
  <c r="S11" i="4"/>
  <c r="S19" i="2"/>
  <c r="S13" i="1"/>
  <c r="Q19" i="3"/>
  <c r="R19" i="3" s="1"/>
  <c r="S18" i="1"/>
  <c r="Q29" i="2"/>
  <c r="S29" i="2" s="1"/>
  <c r="S17" i="4"/>
  <c r="Q27" i="1"/>
  <c r="R27" i="1" s="1"/>
  <c r="R13" i="1"/>
  <c r="S13" i="2"/>
  <c r="Q26" i="4"/>
  <c r="R26" i="4" s="1"/>
  <c r="S44" i="1"/>
  <c r="S38" i="3"/>
  <c r="R38" i="3"/>
  <c r="S19" i="3" l="1"/>
  <c r="R29" i="2"/>
  <c r="S26" i="4"/>
  <c r="S27" i="1"/>
  <c r="P37" i="4"/>
  <c r="O37" i="4"/>
  <c r="N37" i="4"/>
  <c r="M37" i="4"/>
  <c r="L37" i="4"/>
  <c r="K37" i="4"/>
  <c r="J37" i="4"/>
  <c r="I37" i="4"/>
  <c r="H37" i="4"/>
  <c r="G37" i="4"/>
  <c r="F37" i="4"/>
  <c r="E37" i="4"/>
  <c r="C37" i="4"/>
  <c r="Q31" i="4"/>
  <c r="Q37" i="4" s="1"/>
  <c r="R37" i="4" l="1"/>
  <c r="S37" i="4"/>
</calcChain>
</file>

<file path=xl/sharedStrings.xml><?xml version="1.0" encoding="utf-8"?>
<sst xmlns="http://schemas.openxmlformats.org/spreadsheetml/2006/main" count="442" uniqueCount="69">
  <si>
    <t>TRAAL</t>
  </si>
  <si>
    <t>RÄIM</t>
  </si>
  <si>
    <t>Kalaliik</t>
  </si>
  <si>
    <t>Riik</t>
  </si>
  <si>
    <t>Kvoot</t>
  </si>
  <si>
    <t>Püügiruut</t>
  </si>
  <si>
    <t>Jaan</t>
  </si>
  <si>
    <t>Veebr</t>
  </si>
  <si>
    <t>Märts</t>
  </si>
  <si>
    <t>Apr</t>
  </si>
  <si>
    <t>Mai</t>
  </si>
  <si>
    <t>Juuni</t>
  </si>
  <si>
    <t>Juuli</t>
  </si>
  <si>
    <t>Aug</t>
  </si>
  <si>
    <t>Sept</t>
  </si>
  <si>
    <t>Okt</t>
  </si>
  <si>
    <t>Nov</t>
  </si>
  <si>
    <t>Dets</t>
  </si>
  <si>
    <t>Kokku t</t>
  </si>
  <si>
    <t>%</t>
  </si>
  <si>
    <t>Veel püüda</t>
  </si>
  <si>
    <t>Räim</t>
  </si>
  <si>
    <t>EST</t>
  </si>
  <si>
    <t>LVA</t>
  </si>
  <si>
    <t>28-2</t>
  </si>
  <si>
    <t>25  -  32</t>
  </si>
  <si>
    <t>RAND</t>
  </si>
  <si>
    <t>KOKKU</t>
  </si>
  <si>
    <t>03D.RG</t>
  </si>
  <si>
    <t>28-1 Liivi laht</t>
  </si>
  <si>
    <t>28-1</t>
  </si>
  <si>
    <t>KILU</t>
  </si>
  <si>
    <t>3BCD-C</t>
  </si>
  <si>
    <t>Kilu</t>
  </si>
  <si>
    <t>22  -  32</t>
  </si>
  <si>
    <t>LÕHE</t>
  </si>
  <si>
    <t>3BCD-F</t>
  </si>
  <si>
    <t>Kokku tk</t>
  </si>
  <si>
    <t>Lõhe</t>
  </si>
  <si>
    <t>22  -  31</t>
  </si>
  <si>
    <t>3D32.</t>
  </si>
  <si>
    <t>TURSK</t>
  </si>
  <si>
    <t>3DX32.</t>
  </si>
  <si>
    <t xml:space="preserve">Tursk </t>
  </si>
  <si>
    <t>3BC+24</t>
  </si>
  <si>
    <t>Märkus:</t>
  </si>
  <si>
    <t>RIIK</t>
  </si>
  <si>
    <t>näitab, millise riigiga toimus riikidevaheline kvoodivahetus</t>
  </si>
  <si>
    <t>3D-R30</t>
  </si>
  <si>
    <t xml:space="preserve">Koostaja: </t>
  </si>
  <si>
    <t>tk</t>
  </si>
  <si>
    <t>DNK</t>
  </si>
  <si>
    <t>LTU</t>
  </si>
  <si>
    <t>POL</t>
  </si>
  <si>
    <t>FIN</t>
  </si>
  <si>
    <t>DEU</t>
  </si>
  <si>
    <t>Kalapüügi- ja turukorralduse osakond</t>
  </si>
  <si>
    <t>nõunik</t>
  </si>
  <si>
    <t>*3D32</t>
  </si>
  <si>
    <t>Kooskõlas Nõukogu Määruse (EL) 2019/1838, millega määratakse 2020. aastaks kindlaks teatavate Läänemere kalavarude ja kalavarurühmade püügi võimalused (edaspidi Läänemere kvoodimäärus) lisas alarajoonide 22-31 Eestile määratud lõhekvoodi osas kehtib eritingimus, mille kohaselt sellest 1823 tonni suurusest alarajooni 22-31 kehtestatud lõhekvoodist võib kuni 20 %, kuid mitte rohkem kui 400 isendit püüda alarajoonis 32.</t>
  </si>
  <si>
    <t>Kvoteeritud kalaliikide püük Läänemerest  2020. aastal   RÄIM</t>
  </si>
  <si>
    <t>Kvoteeritud kalaliikide püük Läänemerest 2020. aastal   KILU</t>
  </si>
  <si>
    <t>Kvoteeritud kalaliikide püük Läänemerest 2020. aastal   TURSK</t>
  </si>
  <si>
    <t>Kvoteeritud kalaliikide püük Läänemerest 2020. aastal   LÕHE  (tükid)</t>
  </si>
  <si>
    <t>Okt*</t>
  </si>
  <si>
    <t xml:space="preserve">Kala püügikogused on kajastatud 24.01.2021. a Kutselise kalapüügi registri (KIR) andmete alusel </t>
  </si>
  <si>
    <t>Kaidi Kaljula</t>
  </si>
  <si>
    <t>Põllumajandus- ja Toiduamet</t>
  </si>
  <si>
    <t xml:space="preserve">Kala püügikogused on kajastatud 31.12.2020. a Kutselise kalapüügi registri (KIR) andmete alusel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</si>
</sst>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0"/>
      <name val="Arial"/>
      <charset val="186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C00000"/>
      <name val="Arial"/>
      <family val="2"/>
    </font>
    <font>
      <b/>
      <sz val="8"/>
      <color theme="8" tint="0.7999816888943144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quotePrefix="1" applyFont="1"/>
    <xf numFmtId="0" fontId="1" fillId="0" borderId="0" xfId="0" applyFont="1" applyFill="1"/>
    <xf numFmtId="0" fontId="2" fillId="0" borderId="0" xfId="0" applyFont="1"/>
    <xf numFmtId="0" fontId="1" fillId="2" borderId="1" xfId="0" applyFont="1" applyFill="1" applyBorder="1"/>
    <xf numFmtId="0" fontId="1" fillId="0" borderId="2" xfId="0" applyFont="1" applyBorder="1"/>
    <xf numFmtId="0" fontId="1" fillId="2" borderId="3" xfId="0" applyFont="1" applyFill="1" applyBorder="1"/>
    <xf numFmtId="164" fontId="1" fillId="0" borderId="2" xfId="0" applyNumberFormat="1" applyFont="1" applyBorder="1"/>
    <xf numFmtId="0" fontId="1" fillId="0" borderId="4" xfId="0" applyFont="1" applyBorder="1"/>
    <xf numFmtId="0" fontId="1" fillId="3" borderId="5" xfId="0" applyFont="1" applyFill="1" applyBorder="1"/>
    <xf numFmtId="0" fontId="1" fillId="3" borderId="6" xfId="0" applyFont="1" applyFill="1" applyBorder="1"/>
    <xf numFmtId="164" fontId="1" fillId="3" borderId="6" xfId="0" applyNumberFormat="1" applyFont="1" applyFill="1" applyBorder="1"/>
    <xf numFmtId="0" fontId="1" fillId="3" borderId="7" xfId="0" applyFont="1" applyFill="1" applyBorder="1"/>
    <xf numFmtId="0" fontId="1" fillId="0" borderId="8" xfId="0" applyFont="1" applyBorder="1"/>
    <xf numFmtId="0" fontId="1" fillId="0" borderId="6" xfId="0" applyFont="1" applyBorder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1" fillId="0" borderId="6" xfId="0" applyNumberFormat="1" applyFont="1" applyBorder="1"/>
    <xf numFmtId="164" fontId="1" fillId="0" borderId="6" xfId="0" applyNumberFormat="1" applyFont="1" applyBorder="1"/>
    <xf numFmtId="165" fontId="1" fillId="4" borderId="7" xfId="0" applyNumberFormat="1" applyFont="1" applyFill="1" applyBorder="1"/>
    <xf numFmtId="0" fontId="1" fillId="0" borderId="6" xfId="0" quotePrefix="1" applyFont="1" applyBorder="1" applyAlignment="1">
      <alignment horizontal="left"/>
    </xf>
    <xf numFmtId="165" fontId="1" fillId="5" borderId="7" xfId="0" applyNumberFormat="1" applyFont="1" applyFill="1" applyBorder="1"/>
    <xf numFmtId="0" fontId="1" fillId="2" borderId="5" xfId="0" applyFont="1" applyFill="1" applyBorder="1"/>
    <xf numFmtId="0" fontId="1" fillId="0" borderId="0" xfId="0" applyFont="1" applyBorder="1"/>
    <xf numFmtId="165" fontId="1" fillId="0" borderId="0" xfId="0" applyNumberFormat="1" applyFont="1" applyBorder="1"/>
    <xf numFmtId="164" fontId="1" fillId="0" borderId="0" xfId="0" applyNumberFormat="1" applyFont="1" applyBorder="1"/>
    <xf numFmtId="165" fontId="1" fillId="0" borderId="9" xfId="0" applyNumberFormat="1" applyFont="1" applyBorder="1"/>
    <xf numFmtId="165" fontId="1" fillId="0" borderId="0" xfId="0" applyNumberFormat="1" applyFont="1"/>
    <xf numFmtId="164" fontId="1" fillId="0" borderId="0" xfId="0" applyNumberFormat="1" applyFont="1"/>
    <xf numFmtId="165" fontId="1" fillId="2" borderId="2" xfId="0" applyNumberFormat="1" applyFont="1" applyFill="1" applyBorder="1"/>
    <xf numFmtId="165" fontId="1" fillId="2" borderId="13" xfId="0" applyNumberFormat="1" applyFont="1" applyFill="1" applyBorder="1"/>
    <xf numFmtId="165" fontId="1" fillId="2" borderId="14" xfId="0" applyNumberFormat="1" applyFont="1" applyFill="1" applyBorder="1"/>
    <xf numFmtId="165" fontId="1" fillId="0" borderId="2" xfId="0" applyNumberFormat="1" applyFont="1" applyBorder="1"/>
    <xf numFmtId="165" fontId="1" fillId="0" borderId="4" xfId="0" applyNumberFormat="1" applyFont="1" applyBorder="1"/>
    <xf numFmtId="165" fontId="1" fillId="3" borderId="6" xfId="0" applyNumberFormat="1" applyFont="1" applyFill="1" applyBorder="1"/>
    <xf numFmtId="165" fontId="1" fillId="3" borderId="7" xfId="0" applyNumberFormat="1" applyFont="1" applyFill="1" applyBorder="1"/>
    <xf numFmtId="0" fontId="1" fillId="2" borderId="2" xfId="0" applyFont="1" applyFill="1" applyBorder="1"/>
    <xf numFmtId="0" fontId="1" fillId="0" borderId="9" xfId="0" applyFont="1" applyBorder="1"/>
    <xf numFmtId="0" fontId="1" fillId="4" borderId="7" xfId="0" applyFont="1" applyFill="1" applyBorder="1"/>
    <xf numFmtId="1" fontId="1" fillId="4" borderId="7" xfId="0" applyNumberFormat="1" applyFont="1" applyFill="1" applyBorder="1"/>
    <xf numFmtId="1" fontId="1" fillId="5" borderId="7" xfId="0" applyNumberFormat="1" applyFont="1" applyFill="1" applyBorder="1"/>
    <xf numFmtId="1" fontId="1" fillId="0" borderId="0" xfId="0" applyNumberFormat="1" applyFont="1" applyBorder="1"/>
    <xf numFmtId="1" fontId="1" fillId="0" borderId="9" xfId="0" applyNumberFormat="1" applyFont="1" applyBorder="1"/>
    <xf numFmtId="1" fontId="1" fillId="0" borderId="6" xfId="0" applyNumberFormat="1" applyFont="1" applyBorder="1"/>
    <xf numFmtId="0" fontId="1" fillId="0" borderId="15" xfId="0" applyFont="1" applyBorder="1"/>
    <xf numFmtId="0" fontId="1" fillId="0" borderId="16" xfId="0" quotePrefix="1" applyFont="1" applyBorder="1" applyAlignment="1">
      <alignment horizontal="left"/>
    </xf>
    <xf numFmtId="165" fontId="1" fillId="0" borderId="16" xfId="0" applyNumberFormat="1" applyFont="1" applyBorder="1"/>
    <xf numFmtId="165" fontId="1" fillId="4" borderId="17" xfId="0" applyNumberFormat="1" applyFont="1" applyFill="1" applyBorder="1"/>
    <xf numFmtId="165" fontId="1" fillId="0" borderId="6" xfId="0" applyNumberFormat="1" applyFont="1" applyFill="1" applyBorder="1"/>
    <xf numFmtId="165" fontId="1" fillId="6" borderId="6" xfId="0" applyNumberFormat="1" applyFont="1" applyFill="1" applyBorder="1"/>
    <xf numFmtId="1" fontId="1" fillId="6" borderId="6" xfId="0" applyNumberFormat="1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1" fontId="1" fillId="7" borderId="6" xfId="0" applyNumberFormat="1" applyFont="1" applyFill="1" applyBorder="1"/>
    <xf numFmtId="164" fontId="1" fillId="6" borderId="6" xfId="0" applyNumberFormat="1" applyFont="1" applyFill="1" applyBorder="1"/>
    <xf numFmtId="0" fontId="1" fillId="6" borderId="6" xfId="0" applyFont="1" applyFill="1" applyBorder="1" applyAlignment="1">
      <alignment horizontal="left"/>
    </xf>
    <xf numFmtId="0" fontId="1" fillId="6" borderId="6" xfId="0" quotePrefix="1" applyFont="1" applyFill="1" applyBorder="1"/>
    <xf numFmtId="165" fontId="1" fillId="7" borderId="6" xfId="0" applyNumberFormat="1" applyFont="1" applyFill="1" applyBorder="1"/>
    <xf numFmtId="165" fontId="1" fillId="6" borderId="16" xfId="0" applyNumberFormat="1" applyFont="1" applyFill="1" applyBorder="1"/>
    <xf numFmtId="164" fontId="1" fillId="0" borderId="6" xfId="0" applyNumberFormat="1" applyFont="1" applyFill="1" applyBorder="1"/>
    <xf numFmtId="164" fontId="1" fillId="0" borderId="16" xfId="0" applyNumberFormat="1" applyFont="1" applyBorder="1"/>
    <xf numFmtId="164" fontId="2" fillId="6" borderId="6" xfId="0" applyNumberFormat="1" applyFont="1" applyFill="1" applyBorder="1"/>
    <xf numFmtId="164" fontId="1" fillId="9" borderId="6" xfId="0" applyNumberFormat="1" applyFont="1" applyFill="1" applyBorder="1"/>
    <xf numFmtId="165" fontId="1" fillId="0" borderId="6" xfId="0" applyNumberFormat="1" applyFont="1" applyBorder="1"/>
    <xf numFmtId="0" fontId="2" fillId="2" borderId="3" xfId="0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1" fontId="2" fillId="6" borderId="11" xfId="0" applyNumberFormat="1" applyFont="1" applyFill="1" applyBorder="1"/>
    <xf numFmtId="164" fontId="2" fillId="6" borderId="11" xfId="0" applyNumberFormat="1" applyFont="1" applyFill="1" applyBorder="1"/>
    <xf numFmtId="165" fontId="2" fillId="6" borderId="11" xfId="0" applyNumberFormat="1" applyFont="1" applyFill="1" applyBorder="1"/>
    <xf numFmtId="165" fontId="2" fillId="7" borderId="11" xfId="0" applyNumberFormat="1" applyFont="1" applyFill="1" applyBorder="1"/>
    <xf numFmtId="165" fontId="2" fillId="5" borderId="12" xfId="0" applyNumberFormat="1" applyFont="1" applyFill="1" applyBorder="1"/>
    <xf numFmtId="1" fontId="1" fillId="0" borderId="6" xfId="0" applyNumberFormat="1" applyFont="1" applyFill="1" applyBorder="1"/>
    <xf numFmtId="1" fontId="2" fillId="7" borderId="11" xfId="0" applyNumberFormat="1" applyFont="1" applyFill="1" applyBorder="1"/>
    <xf numFmtId="1" fontId="2" fillId="5" borderId="12" xfId="0" applyNumberFormat="1" applyFont="1" applyFill="1" applyBorder="1"/>
    <xf numFmtId="165" fontId="1" fillId="10" borderId="7" xfId="0" applyNumberFormat="1" applyFont="1" applyFill="1" applyBorder="1"/>
    <xf numFmtId="0" fontId="2" fillId="6" borderId="11" xfId="0" quotePrefix="1" applyFont="1" applyFill="1" applyBorder="1"/>
    <xf numFmtId="0" fontId="2" fillId="6" borderId="11" xfId="0" quotePrefix="1" applyFont="1" applyFill="1" applyBorder="1" applyAlignment="1">
      <alignment horizontal="center"/>
    </xf>
    <xf numFmtId="1" fontId="1" fillId="8" borderId="6" xfId="0" applyNumberFormat="1" applyFont="1" applyFill="1" applyBorder="1" applyAlignment="1">
      <alignment horizontal="right"/>
    </xf>
    <xf numFmtId="1" fontId="1" fillId="0" borderId="0" xfId="0" applyNumberFormat="1" applyFont="1"/>
    <xf numFmtId="1" fontId="1" fillId="2" borderId="2" xfId="0" applyNumberFormat="1" applyFont="1" applyFill="1" applyBorder="1"/>
    <xf numFmtId="1" fontId="1" fillId="0" borderId="13" xfId="0" applyNumberFormat="1" applyFont="1" applyFill="1" applyBorder="1" applyAlignment="1"/>
    <xf numFmtId="1" fontId="1" fillId="0" borderId="14" xfId="0" applyNumberFormat="1" applyFont="1" applyFill="1" applyBorder="1" applyAlignment="1"/>
    <xf numFmtId="1" fontId="1" fillId="0" borderId="2" xfId="0" applyNumberFormat="1" applyFont="1" applyBorder="1"/>
    <xf numFmtId="1" fontId="1" fillId="3" borderId="6" xfId="0" applyNumberFormat="1" applyFont="1" applyFill="1" applyBorder="1"/>
    <xf numFmtId="0" fontId="2" fillId="6" borderId="11" xfId="0" applyFont="1" applyFill="1" applyBorder="1" applyAlignment="1">
      <alignment horizontal="left"/>
    </xf>
    <xf numFmtId="165" fontId="1" fillId="0" borderId="6" xfId="1" applyNumberFormat="1" applyFont="1" applyBorder="1"/>
    <xf numFmtId="1" fontId="1" fillId="0" borderId="16" xfId="0" applyNumberFormat="1" applyFont="1" applyBorder="1"/>
    <xf numFmtId="1" fontId="1" fillId="6" borderId="16" xfId="0" applyNumberFormat="1" applyFont="1" applyFill="1" applyBorder="1"/>
    <xf numFmtId="1" fontId="1" fillId="4" borderId="17" xfId="0" applyNumberFormat="1" applyFont="1" applyFill="1" applyBorder="1"/>
    <xf numFmtId="0" fontId="1" fillId="11" borderId="16" xfId="0" applyFont="1" applyFill="1" applyBorder="1"/>
    <xf numFmtId="165" fontId="1" fillId="11" borderId="6" xfId="0" applyNumberFormat="1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Fill="1" applyBorder="1"/>
    <xf numFmtId="165" fontId="1" fillId="0" borderId="16" xfId="0" applyNumberFormat="1" applyFont="1" applyFill="1" applyBorder="1"/>
    <xf numFmtId="0" fontId="5" fillId="0" borderId="6" xfId="0" applyNumberFormat="1" applyFont="1" applyBorder="1"/>
    <xf numFmtId="165" fontId="6" fillId="0" borderId="0" xfId="0" applyNumberFormat="1" applyFont="1" applyBorder="1"/>
    <xf numFmtId="165" fontId="6" fillId="0" borderId="6" xfId="0" applyNumberFormat="1" applyFont="1" applyFill="1" applyBorder="1"/>
    <xf numFmtId="1" fontId="2" fillId="12" borderId="2" xfId="0" applyNumberFormat="1" applyFont="1" applyFill="1" applyBorder="1"/>
    <xf numFmtId="165" fontId="1" fillId="0" borderId="6" xfId="1" applyNumberFormat="1" applyFont="1" applyFill="1" applyBorder="1"/>
    <xf numFmtId="164" fontId="7" fillId="6" borderId="11" xfId="0" applyNumberFormat="1" applyFont="1" applyFill="1" applyBorder="1"/>
    <xf numFmtId="1" fontId="1" fillId="11" borderId="6" xfId="0" applyNumberFormat="1" applyFont="1" applyFill="1" applyBorder="1"/>
    <xf numFmtId="165" fontId="5" fillId="0" borderId="6" xfId="0" applyNumberFormat="1" applyFont="1" applyBorder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3">
    <cellStyle name="Normaallaad" xfId="0" builtinId="0"/>
    <cellStyle name="Normaallaad 2" xfId="1"/>
    <cellStyle name="Normaallaad 2 2" xfId="2"/>
  </cellStyles>
  <dxfs count="1"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8"/>
  <sheetViews>
    <sheetView tabSelected="1" workbookViewId="0">
      <selection activeCell="T7" sqref="T7"/>
    </sheetView>
  </sheetViews>
  <sheetFormatPr defaultColWidth="9.140625" defaultRowHeight="11.25" x14ac:dyDescent="0.2"/>
  <cols>
    <col min="1" max="1" width="9.140625" style="1"/>
    <col min="2" max="2" width="6.5703125" style="1" customWidth="1"/>
    <col min="3" max="3" width="8.28515625" style="1" bestFit="1" customWidth="1"/>
    <col min="4" max="4" width="7.42578125" style="1" customWidth="1"/>
    <col min="5" max="5" width="8.42578125" style="1" bestFit="1" customWidth="1"/>
    <col min="6" max="6" width="7.42578125" style="1" bestFit="1" customWidth="1"/>
    <col min="7" max="7" width="7.5703125" style="1" customWidth="1"/>
    <col min="8" max="10" width="7.42578125" style="1" bestFit="1" customWidth="1"/>
    <col min="11" max="11" width="6.5703125" style="1" bestFit="1" customWidth="1"/>
    <col min="12" max="12" width="7" style="1" customWidth="1"/>
    <col min="13" max="16" width="7.42578125" style="1" bestFit="1" customWidth="1"/>
    <col min="17" max="17" width="8.28515625" style="1" bestFit="1" customWidth="1"/>
    <col min="18" max="18" width="4" style="1" bestFit="1" customWidth="1"/>
    <col min="19" max="19" width="8.85546875" style="1" bestFit="1" customWidth="1"/>
    <col min="20" max="20" width="8.85546875" style="3" customWidth="1"/>
    <col min="21" max="16384" width="9.140625" style="1"/>
  </cols>
  <sheetData>
    <row r="1" spans="1:19" x14ac:dyDescent="0.2">
      <c r="A1" s="2"/>
      <c r="B1" s="2"/>
      <c r="C1" s="2"/>
    </row>
    <row r="2" spans="1:19" ht="12.75" x14ac:dyDescent="0.2">
      <c r="A2" s="106" t="s">
        <v>60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" thickBot="1" x14ac:dyDescent="0.25"/>
    <row r="4" spans="1:19" x14ac:dyDescent="0.2">
      <c r="A4" s="5" t="s">
        <v>0</v>
      </c>
      <c r="B4" s="6"/>
      <c r="C4" s="6"/>
      <c r="D4" s="65" t="s">
        <v>1</v>
      </c>
      <c r="E4" s="7" t="s">
        <v>48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9"/>
    </row>
    <row r="5" spans="1:19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2" t="s">
        <v>19</v>
      </c>
      <c r="S5" s="13" t="s">
        <v>20</v>
      </c>
    </row>
    <row r="6" spans="1:19" x14ac:dyDescent="0.2">
      <c r="A6" s="14" t="s">
        <v>21</v>
      </c>
      <c r="B6" s="15" t="s">
        <v>22</v>
      </c>
      <c r="C6" s="49">
        <v>15276</v>
      </c>
      <c r="D6" s="17">
        <v>25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15"/>
      <c r="Q6" s="50">
        <f t="shared" ref="Q6:Q11" si="0">SUM(E6:P6)</f>
        <v>0</v>
      </c>
      <c r="R6" s="19"/>
      <c r="S6" s="20"/>
    </row>
    <row r="7" spans="1:19" x14ac:dyDescent="0.2">
      <c r="A7" s="14" t="s">
        <v>21</v>
      </c>
      <c r="B7" s="15" t="s">
        <v>52</v>
      </c>
      <c r="C7" s="49">
        <f>-100-30-60-50-200-50-100-26-204.19-53.303+7.4+100+47-19.6+30.365+7.467</f>
        <v>-700.8610000000001</v>
      </c>
      <c r="D7" s="17">
        <v>26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50">
        <f t="shared" si="0"/>
        <v>0</v>
      </c>
      <c r="R7" s="19"/>
      <c r="S7" s="20"/>
    </row>
    <row r="8" spans="1:19" x14ac:dyDescent="0.2">
      <c r="A8" s="14" t="s">
        <v>21</v>
      </c>
      <c r="B8" s="15" t="s">
        <v>23</v>
      </c>
      <c r="C8" s="49">
        <f>-150-550-113.04-220</f>
        <v>-1033.04</v>
      </c>
      <c r="D8" s="17">
        <v>27</v>
      </c>
      <c r="E8" s="64"/>
      <c r="F8" s="64"/>
      <c r="G8" s="64"/>
      <c r="H8" s="64"/>
      <c r="I8" s="64">
        <v>49.908999999999999</v>
      </c>
      <c r="J8" s="64"/>
      <c r="K8" s="64"/>
      <c r="L8" s="64"/>
      <c r="M8" s="64"/>
      <c r="N8" s="64"/>
      <c r="O8" s="64"/>
      <c r="P8" s="15"/>
      <c r="Q8" s="50">
        <f t="shared" si="0"/>
        <v>49.908999999999999</v>
      </c>
      <c r="R8" s="19"/>
      <c r="S8" s="20"/>
    </row>
    <row r="9" spans="1:19" x14ac:dyDescent="0.2">
      <c r="A9" s="14" t="s">
        <v>21</v>
      </c>
      <c r="B9" s="15" t="s">
        <v>54</v>
      </c>
      <c r="C9" s="49">
        <f>1000+600</f>
        <v>1600</v>
      </c>
      <c r="D9" s="21" t="s">
        <v>24</v>
      </c>
      <c r="E9" s="97">
        <v>155.50799999999998</v>
      </c>
      <c r="F9" s="97">
        <v>86.26400000000001</v>
      </c>
      <c r="G9" s="64">
        <v>311.86500000000007</v>
      </c>
      <c r="H9" s="64">
        <v>461.57000000000022</v>
      </c>
      <c r="I9" s="64">
        <v>301.66300000000001</v>
      </c>
      <c r="J9" s="64"/>
      <c r="K9" s="64"/>
      <c r="L9" s="64"/>
      <c r="M9" s="64">
        <v>86.215000000000003</v>
      </c>
      <c r="N9" s="64">
        <v>330.16900000000004</v>
      </c>
      <c r="O9" s="64">
        <v>250.01399999999995</v>
      </c>
      <c r="P9" s="64">
        <v>135.18699999999998</v>
      </c>
      <c r="Q9" s="50">
        <f t="shared" si="0"/>
        <v>2118.4550000000004</v>
      </c>
      <c r="R9" s="64"/>
      <c r="S9" s="20"/>
    </row>
    <row r="10" spans="1:19" x14ac:dyDescent="0.2">
      <c r="A10" s="14" t="s">
        <v>21</v>
      </c>
      <c r="B10" s="15" t="s">
        <v>51</v>
      </c>
      <c r="C10" s="64"/>
      <c r="D10" s="17">
        <v>29</v>
      </c>
      <c r="E10" s="97">
        <v>231.43299999999999</v>
      </c>
      <c r="F10" s="97">
        <v>260.14099999999996</v>
      </c>
      <c r="G10" s="64">
        <v>281.13600000000008</v>
      </c>
      <c r="H10" s="64">
        <v>242.62800000000001</v>
      </c>
      <c r="I10" s="64">
        <v>47.122000000000007</v>
      </c>
      <c r="J10" s="64"/>
      <c r="K10" s="64"/>
      <c r="L10" s="64">
        <v>4.056</v>
      </c>
      <c r="M10" s="64">
        <v>454.45400000000018</v>
      </c>
      <c r="N10" s="64">
        <v>356.11100000000005</v>
      </c>
      <c r="O10" s="64">
        <v>396.37900000000013</v>
      </c>
      <c r="P10" s="64">
        <v>86.891000000000005</v>
      </c>
      <c r="Q10" s="50">
        <f t="shared" si="0"/>
        <v>2360.3510000000006</v>
      </c>
      <c r="R10" s="64"/>
      <c r="S10" s="20"/>
    </row>
    <row r="11" spans="1:19" x14ac:dyDescent="0.2">
      <c r="A11" s="14" t="s">
        <v>21</v>
      </c>
      <c r="B11" s="95" t="s">
        <v>53</v>
      </c>
      <c r="C11" s="49">
        <f>-20+60-20+205.8-10</f>
        <v>215.8</v>
      </c>
      <c r="D11" s="17">
        <v>32</v>
      </c>
      <c r="E11" s="97">
        <v>1402.0080000000005</v>
      </c>
      <c r="F11" s="104">
        <v>1316.1949999999995</v>
      </c>
      <c r="G11" s="64">
        <v>1608.8690000000001</v>
      </c>
      <c r="H11" s="64">
        <v>1060.3470000000007</v>
      </c>
      <c r="I11" s="64">
        <v>369.91599999999983</v>
      </c>
      <c r="J11" s="64">
        <v>32.823999999999998</v>
      </c>
      <c r="K11" s="64"/>
      <c r="L11" s="64">
        <v>22.753</v>
      </c>
      <c r="M11" s="64">
        <v>398.14800000000014</v>
      </c>
      <c r="N11" s="64">
        <v>882.66899999999998</v>
      </c>
      <c r="O11" s="64">
        <v>938.41899999999976</v>
      </c>
      <c r="P11" s="64">
        <v>2512.4310000000014</v>
      </c>
      <c r="Q11" s="50">
        <f t="shared" si="0"/>
        <v>10544.579000000002</v>
      </c>
      <c r="R11" s="64"/>
      <c r="S11" s="20"/>
    </row>
    <row r="12" spans="1:19" x14ac:dyDescent="0.2">
      <c r="A12" s="45"/>
      <c r="B12" s="91">
        <v>2019</v>
      </c>
      <c r="C12" s="92">
        <v>823.06599999999889</v>
      </c>
      <c r="D12" s="17"/>
      <c r="E12" s="64"/>
      <c r="F12" s="64"/>
      <c r="G12" s="64"/>
      <c r="H12" s="64"/>
      <c r="I12" s="64"/>
      <c r="J12" s="64"/>
      <c r="K12" s="28"/>
      <c r="L12" s="64"/>
      <c r="M12" s="64"/>
      <c r="N12" s="64"/>
      <c r="O12" s="64"/>
      <c r="P12" s="64"/>
      <c r="Q12" s="50"/>
      <c r="R12" s="64"/>
      <c r="S12" s="20"/>
    </row>
    <row r="13" spans="1:19" x14ac:dyDescent="0.2">
      <c r="A13" s="52" t="s">
        <v>21</v>
      </c>
      <c r="B13" s="53"/>
      <c r="C13" s="50">
        <f>SUM(C6:C12)</f>
        <v>16180.964999999997</v>
      </c>
      <c r="D13" s="53" t="s">
        <v>25</v>
      </c>
      <c r="E13" s="50">
        <f t="shared" ref="E13:Q13" si="1">SUM(E6:E11)</f>
        <v>1788.9490000000005</v>
      </c>
      <c r="F13" s="50">
        <f t="shared" si="1"/>
        <v>1662.5999999999995</v>
      </c>
      <c r="G13" s="50">
        <f t="shared" si="1"/>
        <v>2201.8700000000003</v>
      </c>
      <c r="H13" s="50">
        <f t="shared" si="1"/>
        <v>1764.545000000001</v>
      </c>
      <c r="I13" s="50">
        <f t="shared" si="1"/>
        <v>768.6099999999999</v>
      </c>
      <c r="J13" s="50">
        <f t="shared" si="1"/>
        <v>32.823999999999998</v>
      </c>
      <c r="K13" s="50">
        <f t="shared" si="1"/>
        <v>0</v>
      </c>
      <c r="L13" s="50">
        <f t="shared" si="1"/>
        <v>26.809000000000001</v>
      </c>
      <c r="M13" s="50">
        <f t="shared" si="1"/>
        <v>938.81700000000035</v>
      </c>
      <c r="N13" s="50">
        <f t="shared" si="1"/>
        <v>1568.9490000000001</v>
      </c>
      <c r="O13" s="50">
        <f t="shared" si="1"/>
        <v>1584.8119999999999</v>
      </c>
      <c r="P13" s="50">
        <f t="shared" si="1"/>
        <v>2734.5090000000014</v>
      </c>
      <c r="Q13" s="58">
        <f t="shared" si="1"/>
        <v>15073.294000000002</v>
      </c>
      <c r="R13" s="55">
        <f>Q13/C13%</f>
        <v>93.154481206776012</v>
      </c>
      <c r="S13" s="22">
        <f>C13-Q13</f>
        <v>1107.6709999999948</v>
      </c>
    </row>
    <row r="14" spans="1:19" x14ac:dyDescent="0.2">
      <c r="A14" s="23" t="s">
        <v>26</v>
      </c>
      <c r="B14" s="24"/>
      <c r="C14" s="25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/>
      <c r="S14" s="27"/>
    </row>
    <row r="15" spans="1:19" x14ac:dyDescent="0.2">
      <c r="A15" s="14" t="s">
        <v>21</v>
      </c>
      <c r="B15" s="15" t="s">
        <v>22</v>
      </c>
      <c r="C15" s="49">
        <v>1956</v>
      </c>
      <c r="D15" s="21" t="s">
        <v>24</v>
      </c>
      <c r="E15" s="64">
        <v>4.0000000000000001E-3</v>
      </c>
      <c r="F15" s="64">
        <v>1.0999999999999999E-2</v>
      </c>
      <c r="G15" s="64">
        <v>4.0599999999999997E-2</v>
      </c>
      <c r="H15" s="64">
        <v>0.35950000000000004</v>
      </c>
      <c r="I15" s="64">
        <v>0.95820000000000005</v>
      </c>
      <c r="J15" s="64">
        <v>0.25</v>
      </c>
      <c r="K15" s="64">
        <v>3.0000000000000002E-2</v>
      </c>
      <c r="L15" s="64">
        <v>5.5E-2</v>
      </c>
      <c r="M15" s="64">
        <v>9.2000000000000012E-2</v>
      </c>
      <c r="N15" s="64">
        <v>2.1500000000000002E-2</v>
      </c>
      <c r="O15" s="64">
        <v>0.18529999999999999</v>
      </c>
      <c r="P15" s="49">
        <v>4.9999999999999996E-2</v>
      </c>
      <c r="Q15" s="50">
        <f>SUM(E15:P15)</f>
        <v>2.0570999999999997</v>
      </c>
      <c r="R15" s="19"/>
      <c r="S15" s="20"/>
    </row>
    <row r="16" spans="1:19" x14ac:dyDescent="0.2">
      <c r="A16" s="14" t="s">
        <v>21</v>
      </c>
      <c r="B16" s="91">
        <v>2019</v>
      </c>
      <c r="C16" s="92">
        <v>219</v>
      </c>
      <c r="D16" s="17">
        <v>29</v>
      </c>
      <c r="E16" s="64">
        <v>0.18500000000000003</v>
      </c>
      <c r="F16" s="64">
        <v>0.38460000000000011</v>
      </c>
      <c r="G16" s="64">
        <v>1.0420999999999998</v>
      </c>
      <c r="H16" s="64">
        <v>9.7466999999999917</v>
      </c>
      <c r="I16" s="64">
        <v>48.991199999999992</v>
      </c>
      <c r="J16" s="64">
        <v>13.145799999999999</v>
      </c>
      <c r="K16" s="64">
        <v>6.0300000000000006E-2</v>
      </c>
      <c r="L16" s="64">
        <v>3.5400000000000015E-2</v>
      </c>
      <c r="M16" s="64">
        <v>0.28190000000000015</v>
      </c>
      <c r="N16" s="64">
        <v>0.73755000000000015</v>
      </c>
      <c r="O16" s="64">
        <v>1.2335199999999991</v>
      </c>
      <c r="P16" s="49">
        <v>0.52810000000000024</v>
      </c>
      <c r="Q16" s="50">
        <f>SUM(E16:P16)</f>
        <v>76.372169999999954</v>
      </c>
      <c r="R16" s="19"/>
      <c r="S16" s="20"/>
    </row>
    <row r="17" spans="1:20" x14ac:dyDescent="0.2">
      <c r="A17" s="14" t="s">
        <v>21</v>
      </c>
      <c r="B17" s="15"/>
      <c r="C17" s="64"/>
      <c r="D17" s="17">
        <v>32</v>
      </c>
      <c r="E17" s="64">
        <v>0.15820000000000004</v>
      </c>
      <c r="F17" s="64">
        <v>0.21730000000000002</v>
      </c>
      <c r="G17" s="64">
        <v>0.38040000000000024</v>
      </c>
      <c r="H17" s="64">
        <v>43.087599999999988</v>
      </c>
      <c r="I17" s="64">
        <v>592.69400000000007</v>
      </c>
      <c r="J17" s="64">
        <v>555.37800000000004</v>
      </c>
      <c r="K17" s="64">
        <v>30.026499999999999</v>
      </c>
      <c r="L17" s="64">
        <v>0.8165</v>
      </c>
      <c r="M17" s="64">
        <v>1.1857999999999995</v>
      </c>
      <c r="N17" s="64">
        <v>0.77309999999999934</v>
      </c>
      <c r="O17" s="64">
        <v>0.36950000000000005</v>
      </c>
      <c r="P17" s="49">
        <v>0.59689999999999943</v>
      </c>
      <c r="Q17" s="50">
        <f>SUM(E17:P17)</f>
        <v>1225.6837999999998</v>
      </c>
      <c r="R17" s="19"/>
      <c r="S17" s="20"/>
    </row>
    <row r="18" spans="1:20" x14ac:dyDescent="0.2">
      <c r="A18" s="52" t="s">
        <v>21</v>
      </c>
      <c r="B18" s="53"/>
      <c r="C18" s="50">
        <f>SUM(C15:C17)</f>
        <v>2175</v>
      </c>
      <c r="D18" s="53" t="s">
        <v>25</v>
      </c>
      <c r="E18" s="50">
        <f t="shared" ref="E18:P18" si="2">SUM(E15:E17)</f>
        <v>0.34720000000000006</v>
      </c>
      <c r="F18" s="50">
        <f t="shared" si="2"/>
        <v>0.61290000000000011</v>
      </c>
      <c r="G18" s="50">
        <f t="shared" si="2"/>
        <v>1.4631000000000001</v>
      </c>
      <c r="H18" s="50">
        <f t="shared" si="2"/>
        <v>53.193799999999982</v>
      </c>
      <c r="I18" s="50">
        <f t="shared" si="2"/>
        <v>642.64340000000004</v>
      </c>
      <c r="J18" s="50">
        <f t="shared" si="2"/>
        <v>568.77380000000005</v>
      </c>
      <c r="K18" s="50">
        <f t="shared" si="2"/>
        <v>30.116799999999998</v>
      </c>
      <c r="L18" s="50">
        <f t="shared" si="2"/>
        <v>0.90690000000000004</v>
      </c>
      <c r="M18" s="50">
        <f t="shared" si="2"/>
        <v>1.5596999999999996</v>
      </c>
      <c r="N18" s="50">
        <f t="shared" si="2"/>
        <v>1.5321499999999995</v>
      </c>
      <c r="O18" s="50">
        <f t="shared" si="2"/>
        <v>1.7883199999999992</v>
      </c>
      <c r="P18" s="50">
        <f t="shared" si="2"/>
        <v>1.1749999999999998</v>
      </c>
      <c r="Q18" s="58">
        <f>SUM(Q15:Q17)</f>
        <v>1304.1130699999997</v>
      </c>
      <c r="R18" s="55">
        <f>Q18/C18%</f>
        <v>59.959221609195389</v>
      </c>
      <c r="S18" s="22">
        <f>C18-Q18</f>
        <v>870.88693000000035</v>
      </c>
    </row>
    <row r="19" spans="1:20" x14ac:dyDescent="0.2">
      <c r="A19" s="23" t="s">
        <v>27</v>
      </c>
      <c r="B19" s="24"/>
      <c r="C19" s="25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  <c r="S19" s="27"/>
    </row>
    <row r="20" spans="1:20" x14ac:dyDescent="0.2">
      <c r="A20" s="14" t="s">
        <v>21</v>
      </c>
      <c r="B20" s="15" t="s">
        <v>22</v>
      </c>
      <c r="C20" s="49">
        <v>17232</v>
      </c>
      <c r="D20" s="17">
        <v>25</v>
      </c>
      <c r="E20" s="64">
        <f t="shared" ref="E20:P22" si="3">E6</f>
        <v>0</v>
      </c>
      <c r="F20" s="64">
        <f t="shared" si="3"/>
        <v>0</v>
      </c>
      <c r="G20" s="64">
        <f t="shared" si="3"/>
        <v>0</v>
      </c>
      <c r="H20" s="64">
        <f t="shared" si="3"/>
        <v>0</v>
      </c>
      <c r="I20" s="64">
        <f t="shared" si="3"/>
        <v>0</v>
      </c>
      <c r="J20" s="64">
        <f t="shared" si="3"/>
        <v>0</v>
      </c>
      <c r="K20" s="64">
        <f t="shared" si="3"/>
        <v>0</v>
      </c>
      <c r="L20" s="64">
        <f t="shared" si="3"/>
        <v>0</v>
      </c>
      <c r="M20" s="64">
        <f t="shared" si="3"/>
        <v>0</v>
      </c>
      <c r="N20" s="64">
        <f t="shared" si="3"/>
        <v>0</v>
      </c>
      <c r="O20" s="64">
        <f t="shared" si="3"/>
        <v>0</v>
      </c>
      <c r="P20" s="64">
        <f t="shared" si="3"/>
        <v>0</v>
      </c>
      <c r="Q20" s="50">
        <f t="shared" ref="Q20:Q25" si="4">SUM(E20:P20)</f>
        <v>0</v>
      </c>
      <c r="R20" s="19"/>
      <c r="S20" s="20"/>
    </row>
    <row r="21" spans="1:20" x14ac:dyDescent="0.2">
      <c r="A21" s="14" t="s">
        <v>21</v>
      </c>
      <c r="B21" s="15" t="s">
        <v>52</v>
      </c>
      <c r="C21" s="64">
        <f>C7</f>
        <v>-700.8610000000001</v>
      </c>
      <c r="D21" s="17">
        <v>26</v>
      </c>
      <c r="E21" s="64">
        <f t="shared" si="3"/>
        <v>0</v>
      </c>
      <c r="F21" s="64">
        <f t="shared" si="3"/>
        <v>0</v>
      </c>
      <c r="G21" s="64">
        <f t="shared" si="3"/>
        <v>0</v>
      </c>
      <c r="H21" s="64">
        <f t="shared" si="3"/>
        <v>0</v>
      </c>
      <c r="I21" s="64">
        <f t="shared" si="3"/>
        <v>0</v>
      </c>
      <c r="J21" s="64">
        <f t="shared" si="3"/>
        <v>0</v>
      </c>
      <c r="K21" s="64">
        <f t="shared" si="3"/>
        <v>0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0</v>
      </c>
      <c r="P21" s="64">
        <f t="shared" si="3"/>
        <v>0</v>
      </c>
      <c r="Q21" s="50">
        <f t="shared" si="4"/>
        <v>0</v>
      </c>
      <c r="R21" s="19"/>
      <c r="S21" s="20"/>
    </row>
    <row r="22" spans="1:20" x14ac:dyDescent="0.2">
      <c r="A22" s="14" t="s">
        <v>21</v>
      </c>
      <c r="B22" s="15" t="s">
        <v>23</v>
      </c>
      <c r="C22" s="64">
        <f>C8</f>
        <v>-1033.04</v>
      </c>
      <c r="D22" s="17">
        <v>27</v>
      </c>
      <c r="E22" s="64">
        <f t="shared" si="3"/>
        <v>0</v>
      </c>
      <c r="F22" s="64">
        <f t="shared" si="3"/>
        <v>0</v>
      </c>
      <c r="G22" s="64">
        <f t="shared" si="3"/>
        <v>0</v>
      </c>
      <c r="H22" s="64">
        <f t="shared" si="3"/>
        <v>0</v>
      </c>
      <c r="I22" s="64">
        <f t="shared" si="3"/>
        <v>49.908999999999999</v>
      </c>
      <c r="J22" s="64">
        <f t="shared" si="3"/>
        <v>0</v>
      </c>
      <c r="K22" s="64">
        <f t="shared" si="3"/>
        <v>0</v>
      </c>
      <c r="L22" s="64">
        <f t="shared" si="3"/>
        <v>0</v>
      </c>
      <c r="M22" s="64">
        <f t="shared" si="3"/>
        <v>0</v>
      </c>
      <c r="N22" s="64">
        <f t="shared" si="3"/>
        <v>0</v>
      </c>
      <c r="O22" s="64">
        <f t="shared" si="3"/>
        <v>0</v>
      </c>
      <c r="P22" s="64">
        <f t="shared" si="3"/>
        <v>0</v>
      </c>
      <c r="Q22" s="50">
        <f t="shared" si="4"/>
        <v>49.908999999999999</v>
      </c>
      <c r="R22" s="19"/>
      <c r="S22" s="20"/>
    </row>
    <row r="23" spans="1:20" x14ac:dyDescent="0.2">
      <c r="A23" s="14" t="s">
        <v>21</v>
      </c>
      <c r="B23" s="15" t="s">
        <v>54</v>
      </c>
      <c r="C23" s="64">
        <f>C9</f>
        <v>1600</v>
      </c>
      <c r="D23" s="21" t="s">
        <v>24</v>
      </c>
      <c r="E23" s="64">
        <f t="shared" ref="E23:P25" si="5">E9+E15</f>
        <v>155.51199999999997</v>
      </c>
      <c r="F23" s="64">
        <f t="shared" si="5"/>
        <v>86.275000000000006</v>
      </c>
      <c r="G23" s="49">
        <f t="shared" si="5"/>
        <v>311.90560000000005</v>
      </c>
      <c r="H23" s="64">
        <f t="shared" si="5"/>
        <v>461.92950000000025</v>
      </c>
      <c r="I23" s="64">
        <f t="shared" si="5"/>
        <v>302.62119999999999</v>
      </c>
      <c r="J23" s="64">
        <f t="shared" si="5"/>
        <v>0.25</v>
      </c>
      <c r="K23" s="64">
        <f t="shared" si="5"/>
        <v>3.0000000000000002E-2</v>
      </c>
      <c r="L23" s="64">
        <f t="shared" si="5"/>
        <v>5.5E-2</v>
      </c>
      <c r="M23" s="64">
        <f t="shared" si="5"/>
        <v>86.307000000000002</v>
      </c>
      <c r="N23" s="64">
        <f t="shared" si="5"/>
        <v>330.19050000000004</v>
      </c>
      <c r="O23" s="64">
        <f t="shared" si="5"/>
        <v>250.19929999999997</v>
      </c>
      <c r="P23" s="64">
        <f t="shared" si="5"/>
        <v>135.23699999999999</v>
      </c>
      <c r="Q23" s="50">
        <f t="shared" si="4"/>
        <v>2120.5121000000004</v>
      </c>
      <c r="R23" s="19"/>
      <c r="S23" s="20"/>
    </row>
    <row r="24" spans="1:20" x14ac:dyDescent="0.2">
      <c r="A24" s="14" t="s">
        <v>21</v>
      </c>
      <c r="B24" s="15" t="s">
        <v>51</v>
      </c>
      <c r="C24" s="64">
        <f>C10</f>
        <v>0</v>
      </c>
      <c r="D24" s="17">
        <v>29</v>
      </c>
      <c r="E24" s="64">
        <f t="shared" si="5"/>
        <v>231.61799999999999</v>
      </c>
      <c r="F24" s="64">
        <f t="shared" si="5"/>
        <v>260.52559999999994</v>
      </c>
      <c r="G24" s="49">
        <f t="shared" si="5"/>
        <v>282.17810000000009</v>
      </c>
      <c r="H24" s="64">
        <f t="shared" si="5"/>
        <v>252.37470000000002</v>
      </c>
      <c r="I24" s="64">
        <f t="shared" si="5"/>
        <v>96.113200000000006</v>
      </c>
      <c r="J24" s="64">
        <f t="shared" si="5"/>
        <v>13.145799999999999</v>
      </c>
      <c r="K24" s="64">
        <f t="shared" si="5"/>
        <v>6.0300000000000006E-2</v>
      </c>
      <c r="L24" s="64">
        <f t="shared" si="5"/>
        <v>4.0914000000000001</v>
      </c>
      <c r="M24" s="64">
        <f t="shared" si="5"/>
        <v>454.73590000000019</v>
      </c>
      <c r="N24" s="64">
        <f t="shared" si="5"/>
        <v>356.84855000000005</v>
      </c>
      <c r="O24" s="64">
        <f t="shared" si="5"/>
        <v>397.61252000000013</v>
      </c>
      <c r="P24" s="64">
        <f t="shared" si="5"/>
        <v>87.4191</v>
      </c>
      <c r="Q24" s="50">
        <f t="shared" si="4"/>
        <v>2436.7231700000007</v>
      </c>
      <c r="R24" s="19"/>
      <c r="S24" s="20"/>
    </row>
    <row r="25" spans="1:20" x14ac:dyDescent="0.2">
      <c r="A25" s="14" t="s">
        <v>21</v>
      </c>
      <c r="B25" s="95" t="s">
        <v>53</v>
      </c>
      <c r="C25" s="49">
        <f>C11</f>
        <v>215.8</v>
      </c>
      <c r="D25" s="17">
        <v>32</v>
      </c>
      <c r="E25" s="64">
        <f t="shared" si="5"/>
        <v>1402.1662000000006</v>
      </c>
      <c r="F25" s="64">
        <f t="shared" si="5"/>
        <v>1316.4122999999995</v>
      </c>
      <c r="G25" s="49">
        <f t="shared" si="5"/>
        <v>1609.2494000000002</v>
      </c>
      <c r="H25" s="64">
        <f t="shared" si="5"/>
        <v>1103.4346000000007</v>
      </c>
      <c r="I25" s="64">
        <f t="shared" si="5"/>
        <v>962.6099999999999</v>
      </c>
      <c r="J25" s="64">
        <f t="shared" si="5"/>
        <v>588.202</v>
      </c>
      <c r="K25" s="64">
        <f t="shared" si="5"/>
        <v>30.026499999999999</v>
      </c>
      <c r="L25" s="64">
        <f t="shared" si="5"/>
        <v>23.569500000000001</v>
      </c>
      <c r="M25" s="64">
        <f t="shared" si="5"/>
        <v>399.33380000000011</v>
      </c>
      <c r="N25" s="64">
        <f t="shared" si="5"/>
        <v>883.44209999999998</v>
      </c>
      <c r="O25" s="64">
        <f t="shared" si="5"/>
        <v>938.78849999999977</v>
      </c>
      <c r="P25" s="64">
        <f t="shared" si="5"/>
        <v>2513.0279000000014</v>
      </c>
      <c r="Q25" s="50">
        <f t="shared" si="4"/>
        <v>11770.262800000002</v>
      </c>
      <c r="R25" s="19"/>
      <c r="S25" s="20"/>
    </row>
    <row r="26" spans="1:20" x14ac:dyDescent="0.2">
      <c r="A26" s="45"/>
      <c r="B26" s="91">
        <v>2019</v>
      </c>
      <c r="C26" s="92">
        <v>1743.99</v>
      </c>
      <c r="D26" s="94"/>
      <c r="E26" s="47"/>
      <c r="F26" s="47"/>
      <c r="G26" s="96"/>
      <c r="H26" s="47"/>
      <c r="I26" s="47"/>
      <c r="J26" s="47"/>
      <c r="K26" s="47"/>
      <c r="L26" s="47"/>
      <c r="M26" s="47"/>
      <c r="N26" s="47"/>
      <c r="O26" s="47"/>
      <c r="P26" s="47"/>
      <c r="Q26" s="59"/>
      <c r="R26" s="61"/>
      <c r="S26" s="48"/>
    </row>
    <row r="27" spans="1:20" ht="12" thickBot="1" x14ac:dyDescent="0.25">
      <c r="A27" s="66" t="s">
        <v>21</v>
      </c>
      <c r="B27" s="67"/>
      <c r="C27" s="70">
        <f>SUM(C20:C26)</f>
        <v>19057.888999999999</v>
      </c>
      <c r="D27" s="67" t="s">
        <v>25</v>
      </c>
      <c r="E27" s="70">
        <f t="shared" ref="E27:Q27" si="6">SUM(E20:E25)</f>
        <v>1789.2962000000007</v>
      </c>
      <c r="F27" s="70">
        <f t="shared" si="6"/>
        <v>1663.2128999999995</v>
      </c>
      <c r="G27" s="70">
        <f t="shared" si="6"/>
        <v>2203.3331000000003</v>
      </c>
      <c r="H27" s="70">
        <f t="shared" si="6"/>
        <v>1817.738800000001</v>
      </c>
      <c r="I27" s="70">
        <f t="shared" si="6"/>
        <v>1411.2533999999998</v>
      </c>
      <c r="J27" s="70">
        <f t="shared" si="6"/>
        <v>601.59780000000001</v>
      </c>
      <c r="K27" s="70">
        <f t="shared" si="6"/>
        <v>30.116799999999998</v>
      </c>
      <c r="L27" s="70">
        <f t="shared" si="6"/>
        <v>27.715900000000001</v>
      </c>
      <c r="M27" s="70">
        <f t="shared" si="6"/>
        <v>940.37670000000026</v>
      </c>
      <c r="N27" s="70">
        <f t="shared" si="6"/>
        <v>1570.4811500000001</v>
      </c>
      <c r="O27" s="70">
        <f t="shared" si="6"/>
        <v>1586.60032</v>
      </c>
      <c r="P27" s="70">
        <f t="shared" si="6"/>
        <v>2735.6840000000016</v>
      </c>
      <c r="Q27" s="71">
        <f t="shared" si="6"/>
        <v>16377.407070000003</v>
      </c>
      <c r="R27" s="69">
        <f>Q27/C27%</f>
        <v>85.935053299974641</v>
      </c>
      <c r="S27" s="72">
        <f>C27-Q27</f>
        <v>2680.4819299999963</v>
      </c>
    </row>
    <row r="28" spans="1:20" ht="12" thickBot="1" x14ac:dyDescent="0.25">
      <c r="T28" s="1"/>
    </row>
    <row r="29" spans="1:20" x14ac:dyDescent="0.2">
      <c r="A29" s="5" t="s">
        <v>0</v>
      </c>
      <c r="B29" s="6"/>
      <c r="C29" s="33"/>
      <c r="D29" s="65" t="s">
        <v>1</v>
      </c>
      <c r="E29" s="30" t="s">
        <v>28</v>
      </c>
      <c r="F29" s="31" t="s">
        <v>29</v>
      </c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8"/>
      <c r="S29" s="34"/>
    </row>
    <row r="30" spans="1:20" x14ac:dyDescent="0.2">
      <c r="A30" s="10" t="s">
        <v>2</v>
      </c>
      <c r="B30" s="11" t="s">
        <v>3</v>
      </c>
      <c r="C30" s="35" t="s">
        <v>4</v>
      </c>
      <c r="D30" s="11" t="s">
        <v>5</v>
      </c>
      <c r="E30" s="35" t="s">
        <v>6</v>
      </c>
      <c r="F30" s="35" t="s">
        <v>7</v>
      </c>
      <c r="G30" s="35" t="s">
        <v>8</v>
      </c>
      <c r="H30" s="35" t="s">
        <v>9</v>
      </c>
      <c r="I30" s="35" t="s">
        <v>10</v>
      </c>
      <c r="J30" s="35" t="s">
        <v>11</v>
      </c>
      <c r="K30" s="35" t="s">
        <v>12</v>
      </c>
      <c r="L30" s="35" t="s">
        <v>13</v>
      </c>
      <c r="M30" s="35" t="s">
        <v>14</v>
      </c>
      <c r="N30" s="35" t="s">
        <v>15</v>
      </c>
      <c r="O30" s="11" t="s">
        <v>16</v>
      </c>
      <c r="P30" s="11" t="s">
        <v>17</v>
      </c>
      <c r="Q30" s="35" t="s">
        <v>18</v>
      </c>
      <c r="R30" s="12" t="s">
        <v>19</v>
      </c>
      <c r="S30" s="36" t="s">
        <v>20</v>
      </c>
    </row>
    <row r="31" spans="1:20" x14ac:dyDescent="0.2">
      <c r="A31" s="15" t="s">
        <v>21</v>
      </c>
      <c r="B31" s="15" t="s">
        <v>22</v>
      </c>
      <c r="C31" s="49">
        <v>8589</v>
      </c>
      <c r="D31" s="21" t="s">
        <v>30</v>
      </c>
      <c r="E31" s="97">
        <v>129.92100000000002</v>
      </c>
      <c r="F31" s="104">
        <v>768.99000000000024</v>
      </c>
      <c r="G31" s="64">
        <v>2112.6360000000009</v>
      </c>
      <c r="H31" s="64">
        <v>699.06499999999994</v>
      </c>
      <c r="I31" s="64">
        <v>27.221</v>
      </c>
      <c r="J31" s="64">
        <v>316.47500000000002</v>
      </c>
      <c r="K31" s="64">
        <v>2.944</v>
      </c>
      <c r="L31" s="64">
        <v>9.7970000000000006</v>
      </c>
      <c r="M31" s="64">
        <v>585.23700000000008</v>
      </c>
      <c r="N31" s="64">
        <v>889.04199999999969</v>
      </c>
      <c r="O31" s="28">
        <v>118.63200000000001</v>
      </c>
      <c r="P31" s="64">
        <v>139.75199999999998</v>
      </c>
      <c r="Q31" s="50">
        <f>SUM(E31:P31)</f>
        <v>5799.7120000000014</v>
      </c>
      <c r="R31" s="19"/>
      <c r="S31" s="20"/>
    </row>
    <row r="32" spans="1:20" x14ac:dyDescent="0.2">
      <c r="A32" s="15"/>
      <c r="B32" s="15" t="s">
        <v>23</v>
      </c>
      <c r="C32" s="49">
        <f>-103-157-63.56-100-500-255-600-473.63-27-100</f>
        <v>-2379.19</v>
      </c>
      <c r="D32" s="21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59"/>
      <c r="R32" s="19"/>
      <c r="S32" s="20"/>
    </row>
    <row r="33" spans="1:20" x14ac:dyDescent="0.2">
      <c r="A33" s="15"/>
      <c r="B33" s="91">
        <v>2019</v>
      </c>
      <c r="C33" s="92">
        <v>156.79900000000089</v>
      </c>
      <c r="D33" s="21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50"/>
      <c r="R33" s="19"/>
      <c r="S33" s="20"/>
    </row>
    <row r="34" spans="1:20" x14ac:dyDescent="0.2">
      <c r="A34" s="52" t="s">
        <v>21</v>
      </c>
      <c r="B34" s="53"/>
      <c r="C34" s="50">
        <f>SUM(C31:C33)</f>
        <v>6366.6090000000004</v>
      </c>
      <c r="D34" s="53" t="s">
        <v>30</v>
      </c>
      <c r="E34" s="50">
        <f t="shared" ref="E34:Q34" si="7">SUM(E31:E31)</f>
        <v>129.92100000000002</v>
      </c>
      <c r="F34" s="50">
        <f t="shared" si="7"/>
        <v>768.99000000000024</v>
      </c>
      <c r="G34" s="50">
        <f t="shared" si="7"/>
        <v>2112.6360000000009</v>
      </c>
      <c r="H34" s="50">
        <f t="shared" si="7"/>
        <v>699.06499999999994</v>
      </c>
      <c r="I34" s="50">
        <f t="shared" si="7"/>
        <v>27.221</v>
      </c>
      <c r="J34" s="50">
        <f t="shared" si="7"/>
        <v>316.47500000000002</v>
      </c>
      <c r="K34" s="50">
        <f t="shared" si="7"/>
        <v>2.944</v>
      </c>
      <c r="L34" s="50">
        <f t="shared" si="7"/>
        <v>9.7970000000000006</v>
      </c>
      <c r="M34" s="50">
        <f t="shared" si="7"/>
        <v>585.23700000000008</v>
      </c>
      <c r="N34" s="50">
        <f t="shared" si="7"/>
        <v>889.04199999999969</v>
      </c>
      <c r="O34" s="50">
        <f t="shared" si="7"/>
        <v>118.63200000000001</v>
      </c>
      <c r="P34" s="50">
        <f t="shared" si="7"/>
        <v>139.75199999999998</v>
      </c>
      <c r="Q34" s="58">
        <f t="shared" si="7"/>
        <v>5799.7120000000014</v>
      </c>
      <c r="R34" s="55">
        <f>Q34/C34%</f>
        <v>91.095777987936771</v>
      </c>
      <c r="S34" s="22">
        <f>C34-Q34</f>
        <v>566.89699999999903</v>
      </c>
      <c r="T34" s="28"/>
    </row>
    <row r="35" spans="1:20" x14ac:dyDescent="0.2">
      <c r="A35" s="23" t="s">
        <v>26</v>
      </c>
      <c r="B35" s="24"/>
      <c r="C35" s="98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27"/>
      <c r="T35" s="28"/>
    </row>
    <row r="36" spans="1:20" x14ac:dyDescent="0.2">
      <c r="A36" s="14" t="s">
        <v>21</v>
      </c>
      <c r="B36" s="15"/>
      <c r="C36" s="49">
        <v>7317</v>
      </c>
      <c r="D36" s="21" t="s">
        <v>30</v>
      </c>
      <c r="E36" s="64">
        <v>0.2047000000000001</v>
      </c>
      <c r="F36" s="64">
        <v>0.52200000000000024</v>
      </c>
      <c r="G36" s="64">
        <v>38.574100000000001</v>
      </c>
      <c r="H36" s="64">
        <v>892.9213000000002</v>
      </c>
      <c r="I36" s="64">
        <v>4429.0562999999984</v>
      </c>
      <c r="J36" s="64">
        <v>1060.5730000000005</v>
      </c>
      <c r="K36" s="64">
        <v>0.81550000000000011</v>
      </c>
      <c r="L36" s="64">
        <v>3.2963</v>
      </c>
      <c r="M36" s="64">
        <v>3.8994999999999997</v>
      </c>
      <c r="N36" s="49">
        <v>0.32570000000000016</v>
      </c>
      <c r="O36" s="49">
        <v>0.4221000000000002</v>
      </c>
      <c r="P36" s="101">
        <v>0.24230000000000007</v>
      </c>
      <c r="Q36" s="50">
        <f>SUM(E36:P36)</f>
        <v>6430.8527999999988</v>
      </c>
      <c r="R36" s="60"/>
      <c r="S36" s="20"/>
      <c r="T36" s="28"/>
    </row>
    <row r="37" spans="1:20" x14ac:dyDescent="0.2">
      <c r="A37" s="15"/>
      <c r="B37" s="91">
        <v>2019</v>
      </c>
      <c r="C37" s="92">
        <v>238</v>
      </c>
      <c r="D37" s="21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50"/>
      <c r="R37" s="19"/>
      <c r="S37" s="20"/>
      <c r="T37" s="28"/>
    </row>
    <row r="38" spans="1:20" x14ac:dyDescent="0.2">
      <c r="A38" s="15"/>
      <c r="B38" s="15"/>
      <c r="C38" s="99"/>
      <c r="D38" s="21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50"/>
      <c r="R38" s="19"/>
      <c r="S38" s="20"/>
      <c r="T38" s="28"/>
    </row>
    <row r="39" spans="1:20" x14ac:dyDescent="0.2">
      <c r="A39" s="52" t="s">
        <v>21</v>
      </c>
      <c r="B39" s="53"/>
      <c r="C39" s="50">
        <f>SUM(C36:C38)</f>
        <v>7555</v>
      </c>
      <c r="D39" s="53" t="s">
        <v>30</v>
      </c>
      <c r="E39" s="50">
        <f t="shared" ref="E39:Q39" si="8">SUM(E36:E38)</f>
        <v>0.2047000000000001</v>
      </c>
      <c r="F39" s="50">
        <f t="shared" si="8"/>
        <v>0.52200000000000024</v>
      </c>
      <c r="G39" s="50">
        <f t="shared" si="8"/>
        <v>38.574100000000001</v>
      </c>
      <c r="H39" s="50">
        <f t="shared" si="8"/>
        <v>892.9213000000002</v>
      </c>
      <c r="I39" s="50">
        <f t="shared" si="8"/>
        <v>4429.0562999999984</v>
      </c>
      <c r="J39" s="50">
        <f t="shared" si="8"/>
        <v>1060.5730000000005</v>
      </c>
      <c r="K39" s="50">
        <f t="shared" si="8"/>
        <v>0.81550000000000011</v>
      </c>
      <c r="L39" s="50">
        <f t="shared" si="8"/>
        <v>3.2963</v>
      </c>
      <c r="M39" s="50">
        <f t="shared" si="8"/>
        <v>3.8994999999999997</v>
      </c>
      <c r="N39" s="50">
        <f t="shared" si="8"/>
        <v>0.32570000000000016</v>
      </c>
      <c r="O39" s="50">
        <f t="shared" si="8"/>
        <v>0.4221000000000002</v>
      </c>
      <c r="P39" s="50">
        <f t="shared" si="8"/>
        <v>0.24230000000000007</v>
      </c>
      <c r="Q39" s="58">
        <f t="shared" si="8"/>
        <v>6430.8527999999988</v>
      </c>
      <c r="R39" s="62">
        <f>Q39/C39%</f>
        <v>85.120487094639302</v>
      </c>
      <c r="S39" s="22">
        <f>C39-Q39</f>
        <v>1124.1472000000012</v>
      </c>
      <c r="T39" s="28"/>
    </row>
    <row r="40" spans="1:20" x14ac:dyDescent="0.2">
      <c r="A40" s="23" t="s">
        <v>27</v>
      </c>
      <c r="B40" s="24"/>
      <c r="C40" s="25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7"/>
      <c r="T40" s="28"/>
    </row>
    <row r="41" spans="1:20" x14ac:dyDescent="0.2">
      <c r="A41" s="14" t="s">
        <v>21</v>
      </c>
      <c r="B41" s="15" t="s">
        <v>22</v>
      </c>
      <c r="C41" s="49">
        <v>15906</v>
      </c>
      <c r="D41" s="21" t="s">
        <v>30</v>
      </c>
      <c r="E41" s="64">
        <f t="shared" ref="E41:P41" si="9">E31+E39</f>
        <v>130.12570000000002</v>
      </c>
      <c r="F41" s="64">
        <f t="shared" si="9"/>
        <v>769.51200000000028</v>
      </c>
      <c r="G41" s="64">
        <f t="shared" si="9"/>
        <v>2151.2101000000007</v>
      </c>
      <c r="H41" s="64">
        <f t="shared" si="9"/>
        <v>1591.9863</v>
      </c>
      <c r="I41" s="64">
        <f t="shared" si="9"/>
        <v>4456.2772999999979</v>
      </c>
      <c r="J41" s="64">
        <f t="shared" si="9"/>
        <v>1377.0480000000007</v>
      </c>
      <c r="K41" s="64">
        <f t="shared" si="9"/>
        <v>3.7595000000000001</v>
      </c>
      <c r="L41" s="64">
        <f t="shared" si="9"/>
        <v>13.093300000000001</v>
      </c>
      <c r="M41" s="64">
        <f t="shared" si="9"/>
        <v>589.13650000000007</v>
      </c>
      <c r="N41" s="64">
        <f t="shared" si="9"/>
        <v>889.36769999999967</v>
      </c>
      <c r="O41" s="64">
        <f t="shared" si="9"/>
        <v>119.05410000000001</v>
      </c>
      <c r="P41" s="64">
        <f t="shared" si="9"/>
        <v>139.99429999999998</v>
      </c>
      <c r="Q41" s="50">
        <f>SUM(E41:P41)</f>
        <v>12230.564799999998</v>
      </c>
      <c r="R41" s="19"/>
      <c r="S41" s="20"/>
      <c r="T41" s="28"/>
    </row>
    <row r="42" spans="1:20" x14ac:dyDescent="0.2">
      <c r="A42" s="45"/>
      <c r="B42" s="15" t="s">
        <v>23</v>
      </c>
      <c r="C42" s="49">
        <f>C32</f>
        <v>-2379.19</v>
      </c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59"/>
      <c r="R42" s="61"/>
      <c r="S42" s="48"/>
      <c r="T42" s="28"/>
    </row>
    <row r="43" spans="1:20" x14ac:dyDescent="0.2">
      <c r="A43" s="45"/>
      <c r="B43" s="91">
        <v>2019</v>
      </c>
      <c r="C43" s="92">
        <v>395.988</v>
      </c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59"/>
      <c r="R43" s="61"/>
      <c r="S43" s="48"/>
      <c r="T43" s="28"/>
    </row>
    <row r="44" spans="1:20" ht="12" thickBot="1" x14ac:dyDescent="0.25">
      <c r="A44" s="66" t="s">
        <v>21</v>
      </c>
      <c r="B44" s="67"/>
      <c r="C44" s="70">
        <f>SUM(C41:C43)</f>
        <v>13922.797999999999</v>
      </c>
      <c r="D44" s="67" t="s">
        <v>30</v>
      </c>
      <c r="E44" s="70">
        <f t="shared" ref="E44:Q44" si="10">SUM(E41:E41)</f>
        <v>130.12570000000002</v>
      </c>
      <c r="F44" s="70">
        <f t="shared" si="10"/>
        <v>769.51200000000028</v>
      </c>
      <c r="G44" s="70">
        <f t="shared" si="10"/>
        <v>2151.2101000000007</v>
      </c>
      <c r="H44" s="70">
        <f t="shared" si="10"/>
        <v>1591.9863</v>
      </c>
      <c r="I44" s="70">
        <f t="shared" si="10"/>
        <v>4456.2772999999979</v>
      </c>
      <c r="J44" s="70">
        <f t="shared" si="10"/>
        <v>1377.0480000000007</v>
      </c>
      <c r="K44" s="70">
        <f t="shared" si="10"/>
        <v>3.7595000000000001</v>
      </c>
      <c r="L44" s="70">
        <f t="shared" si="10"/>
        <v>13.093300000000001</v>
      </c>
      <c r="M44" s="70">
        <f t="shared" si="10"/>
        <v>589.13650000000007</v>
      </c>
      <c r="N44" s="70">
        <f t="shared" si="10"/>
        <v>889.36769999999967</v>
      </c>
      <c r="O44" s="70">
        <f t="shared" si="10"/>
        <v>119.05410000000001</v>
      </c>
      <c r="P44" s="70">
        <f t="shared" si="10"/>
        <v>139.99429999999998</v>
      </c>
      <c r="Q44" s="71">
        <f t="shared" si="10"/>
        <v>12230.564799999998</v>
      </c>
      <c r="R44" s="69">
        <f>Q44/C44%</f>
        <v>87.84559540402725</v>
      </c>
      <c r="S44" s="72">
        <f>C44-Q44</f>
        <v>1692.2332000000006</v>
      </c>
      <c r="T44" s="28"/>
    </row>
    <row r="45" spans="1:20" x14ac:dyDescent="0.2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9"/>
      <c r="T45" s="28"/>
    </row>
    <row r="46" spans="1:20" x14ac:dyDescent="0.2"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8"/>
    </row>
    <row r="47" spans="1:20" x14ac:dyDescent="0.2">
      <c r="A47" s="1" t="s">
        <v>45</v>
      </c>
    </row>
    <row r="48" spans="1:20" ht="11.25" customHeight="1" x14ac:dyDescent="0.2">
      <c r="A48" s="105" t="s">
        <v>65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50" spans="1:20" x14ac:dyDescent="0.2">
      <c r="A50" s="1" t="s">
        <v>46</v>
      </c>
      <c r="B50" s="1" t="s">
        <v>47</v>
      </c>
    </row>
    <row r="54" spans="1:20" ht="12.75" x14ac:dyDescent="0.2">
      <c r="A54" s="1" t="s">
        <v>49</v>
      </c>
      <c r="B54" s="1" t="s">
        <v>66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x14ac:dyDescent="0.2">
      <c r="B55" s="1" t="s">
        <v>57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2.75" x14ac:dyDescent="0.2">
      <c r="B56" s="1" t="s">
        <v>56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2.75" x14ac:dyDescent="0.2">
      <c r="B57" s="1" t="s">
        <v>67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2.75" x14ac:dyDescent="0.2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</sheetData>
  <mergeCells count="2">
    <mergeCell ref="A48:S48"/>
    <mergeCell ref="A2:S2"/>
  </mergeCells>
  <phoneticPr fontId="1" type="noConversion"/>
  <conditionalFormatting sqref="K36">
    <cfRule type="cellIs" dxfId="0" priority="1" operator="equal">
      <formula>0</formula>
    </cfRule>
  </conditionalFormatting>
  <pageMargins left="0.15748031496062992" right="0.35433070866141736" top="0.19685039370078741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3"/>
  <sheetViews>
    <sheetView workbookViewId="0">
      <selection activeCell="W11" sqref="W11"/>
    </sheetView>
  </sheetViews>
  <sheetFormatPr defaultColWidth="9.140625" defaultRowHeight="11.25" x14ac:dyDescent="0.2"/>
  <cols>
    <col min="1" max="1" width="9.140625" style="1"/>
    <col min="2" max="2" width="4.42578125" style="1" bestFit="1" customWidth="1"/>
    <col min="3" max="3" width="8.28515625" style="1" bestFit="1" customWidth="1"/>
    <col min="4" max="4" width="7.5703125" style="1" bestFit="1" customWidth="1"/>
    <col min="5" max="5" width="8.28515625" style="1" bestFit="1" customWidth="1"/>
    <col min="6" max="6" width="8.85546875" style="1" customWidth="1"/>
    <col min="7" max="9" width="7.42578125" style="1" bestFit="1" customWidth="1"/>
    <col min="10" max="10" width="7" style="1" bestFit="1" customWidth="1"/>
    <col min="11" max="12" width="6.5703125" style="1" bestFit="1" customWidth="1"/>
    <col min="13" max="14" width="7.42578125" style="1" bestFit="1" customWidth="1"/>
    <col min="15" max="15" width="7.85546875" style="1" bestFit="1" customWidth="1"/>
    <col min="16" max="16" width="7.42578125" style="1" bestFit="1" customWidth="1"/>
    <col min="17" max="17" width="8.28515625" style="1" bestFit="1" customWidth="1"/>
    <col min="18" max="18" width="6.140625" style="1" bestFit="1" customWidth="1"/>
    <col min="19" max="19" width="8.85546875" style="1" bestFit="1" customWidth="1"/>
    <col min="20" max="20" width="1.85546875" style="3" customWidth="1"/>
    <col min="21" max="16384" width="9.140625" style="1"/>
  </cols>
  <sheetData>
    <row r="1" spans="1:19" ht="12.75" x14ac:dyDescent="0.2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" thickBot="1" x14ac:dyDescent="0.25"/>
    <row r="3" spans="1:19" x14ac:dyDescent="0.2">
      <c r="A3" s="5" t="s">
        <v>0</v>
      </c>
      <c r="B3" s="6"/>
      <c r="C3" s="6"/>
      <c r="D3" s="65" t="s">
        <v>31</v>
      </c>
      <c r="E3" s="37" t="s">
        <v>32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/>
    </row>
    <row r="4" spans="1:19" x14ac:dyDescent="0.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3" t="s">
        <v>20</v>
      </c>
    </row>
    <row r="5" spans="1:19" x14ac:dyDescent="0.2">
      <c r="A5" s="14" t="s">
        <v>33</v>
      </c>
      <c r="B5" s="15" t="s">
        <v>22</v>
      </c>
      <c r="C5" s="49">
        <v>24069</v>
      </c>
      <c r="D5" s="17">
        <v>24</v>
      </c>
      <c r="E5" s="18"/>
      <c r="F5" s="18"/>
      <c r="G5" s="18"/>
      <c r="H5" s="64"/>
      <c r="I5" s="18"/>
      <c r="J5" s="18"/>
      <c r="K5" s="18"/>
      <c r="L5" s="18"/>
      <c r="M5" s="64"/>
      <c r="N5" s="64"/>
      <c r="O5" s="64"/>
      <c r="P5" s="64"/>
      <c r="Q5" s="50">
        <f t="shared" ref="Q5:Q12" si="0">SUM(E5:P5)</f>
        <v>0</v>
      </c>
      <c r="R5" s="15"/>
      <c r="S5" s="20"/>
    </row>
    <row r="6" spans="1:19" x14ac:dyDescent="0.2">
      <c r="A6" s="14" t="s">
        <v>33</v>
      </c>
      <c r="B6" s="15" t="s">
        <v>54</v>
      </c>
      <c r="C6" s="64">
        <f>-700-1000</f>
        <v>-1700</v>
      </c>
      <c r="D6" s="17">
        <v>25</v>
      </c>
      <c r="E6" s="18"/>
      <c r="F6" s="18"/>
      <c r="G6" s="18"/>
      <c r="H6" s="64"/>
      <c r="I6" s="18"/>
      <c r="J6" s="18"/>
      <c r="K6" s="18"/>
      <c r="L6" s="18"/>
      <c r="M6" s="64"/>
      <c r="N6" s="64"/>
      <c r="O6" s="64"/>
      <c r="P6" s="64"/>
      <c r="Q6" s="50">
        <f t="shared" si="0"/>
        <v>0</v>
      </c>
      <c r="R6" s="15"/>
      <c r="S6" s="20"/>
    </row>
    <row r="7" spans="1:19" x14ac:dyDescent="0.2">
      <c r="A7" s="14" t="s">
        <v>33</v>
      </c>
      <c r="B7" s="15" t="s">
        <v>52</v>
      </c>
      <c r="C7" s="49">
        <f>-45+30+210+50+105+27.08+23.84+26+205+24.861+70+12+73+6+200-95.2+0.761+15.024</f>
        <v>938.36599999999987</v>
      </c>
      <c r="D7" s="17">
        <v>26</v>
      </c>
      <c r="E7" s="18"/>
      <c r="F7" s="18"/>
      <c r="G7" s="18"/>
      <c r="H7" s="18"/>
      <c r="I7" s="64"/>
      <c r="J7" s="64"/>
      <c r="K7" s="64"/>
      <c r="L7" s="64"/>
      <c r="M7" s="64"/>
      <c r="N7" s="64"/>
      <c r="O7" s="64"/>
      <c r="P7" s="64"/>
      <c r="Q7" s="50">
        <f t="shared" si="0"/>
        <v>0</v>
      </c>
      <c r="R7" s="15"/>
      <c r="S7" s="20"/>
    </row>
    <row r="8" spans="1:19" x14ac:dyDescent="0.2">
      <c r="A8" s="14" t="s">
        <v>33</v>
      </c>
      <c r="B8" s="15" t="s">
        <v>55</v>
      </c>
      <c r="C8" s="49"/>
      <c r="D8" s="17">
        <v>27</v>
      </c>
      <c r="E8" s="18"/>
      <c r="F8" s="18"/>
      <c r="G8" s="64"/>
      <c r="H8" s="64"/>
      <c r="I8" s="64">
        <v>38.996000000000002</v>
      </c>
      <c r="J8" s="64"/>
      <c r="K8" s="64"/>
      <c r="L8" s="64"/>
      <c r="M8" s="64"/>
      <c r="N8" s="64"/>
      <c r="O8" s="64"/>
      <c r="P8" s="64"/>
      <c r="Q8" s="50">
        <f t="shared" si="0"/>
        <v>38.996000000000002</v>
      </c>
      <c r="R8" s="15"/>
      <c r="S8" s="20"/>
    </row>
    <row r="9" spans="1:19" x14ac:dyDescent="0.2">
      <c r="A9" s="14" t="s">
        <v>33</v>
      </c>
      <c r="B9" s="15" t="s">
        <v>23</v>
      </c>
      <c r="C9" s="49">
        <f>103+157+500-9.63+200+200</f>
        <v>1150.3699999999999</v>
      </c>
      <c r="D9" s="21" t="s">
        <v>30</v>
      </c>
      <c r="E9" s="97">
        <v>26.744999999999994</v>
      </c>
      <c r="F9" s="97">
        <v>36.930000000000007</v>
      </c>
      <c r="G9" s="64">
        <v>95.338999999999956</v>
      </c>
      <c r="H9" s="64">
        <v>11.878999999999996</v>
      </c>
      <c r="I9" s="64"/>
      <c r="J9" s="64"/>
      <c r="K9" s="64"/>
      <c r="L9" s="64">
        <v>9.7000000000000003E-2</v>
      </c>
      <c r="M9" s="64">
        <v>197.798</v>
      </c>
      <c r="N9" s="64">
        <v>199.06399999999988</v>
      </c>
      <c r="O9" s="64">
        <v>6.0330000000000004</v>
      </c>
      <c r="P9" s="64">
        <v>7.3230000000000004</v>
      </c>
      <c r="Q9" s="50">
        <f t="shared" si="0"/>
        <v>581.20799999999986</v>
      </c>
      <c r="R9" s="15"/>
      <c r="S9" s="20"/>
    </row>
    <row r="10" spans="1:19" x14ac:dyDescent="0.2">
      <c r="A10" s="14" t="s">
        <v>33</v>
      </c>
      <c r="B10" s="15" t="s">
        <v>51</v>
      </c>
      <c r="C10" s="49">
        <f>7.2+29.35</f>
        <v>36.550000000000004</v>
      </c>
      <c r="D10" s="21" t="s">
        <v>24</v>
      </c>
      <c r="E10" s="97">
        <v>464.76700000000005</v>
      </c>
      <c r="F10" s="97">
        <v>255.72299999999998</v>
      </c>
      <c r="G10" s="64">
        <v>407.42500000000007</v>
      </c>
      <c r="H10" s="64">
        <v>361.68000000000006</v>
      </c>
      <c r="I10" s="64">
        <v>308.54000000000002</v>
      </c>
      <c r="J10" s="64"/>
      <c r="K10" s="64"/>
      <c r="L10" s="64"/>
      <c r="M10" s="64">
        <v>168.52799999999996</v>
      </c>
      <c r="N10" s="64">
        <v>448.87899999999996</v>
      </c>
      <c r="O10" s="64">
        <v>484.53999999999996</v>
      </c>
      <c r="P10" s="64">
        <v>269.20299999999997</v>
      </c>
      <c r="Q10" s="50">
        <f t="shared" si="0"/>
        <v>3169.2849999999999</v>
      </c>
      <c r="R10" s="15"/>
      <c r="S10" s="20"/>
    </row>
    <row r="11" spans="1:19" x14ac:dyDescent="0.2">
      <c r="A11" s="14" t="s">
        <v>33</v>
      </c>
      <c r="B11" s="93" t="s">
        <v>53</v>
      </c>
      <c r="C11" s="49">
        <f>-30+240-30+70-70</f>
        <v>180</v>
      </c>
      <c r="D11" s="17">
        <v>29</v>
      </c>
      <c r="E11" s="97">
        <v>866.48099999999988</v>
      </c>
      <c r="F11" s="97">
        <v>751.64699999999982</v>
      </c>
      <c r="G11" s="64">
        <v>664.21500000000015</v>
      </c>
      <c r="H11" s="64">
        <v>334.19799999999987</v>
      </c>
      <c r="I11" s="64">
        <v>49.180000000000007</v>
      </c>
      <c r="J11" s="64"/>
      <c r="K11" s="64"/>
      <c r="L11" s="64">
        <v>16.224</v>
      </c>
      <c r="M11" s="64">
        <v>1128.3520000000003</v>
      </c>
      <c r="N11" s="64">
        <v>1256.5439999999999</v>
      </c>
      <c r="O11" s="64">
        <v>1165.28</v>
      </c>
      <c r="P11" s="64">
        <v>372.58400000000006</v>
      </c>
      <c r="Q11" s="50">
        <f t="shared" si="0"/>
        <v>6604.7049999999999</v>
      </c>
      <c r="R11" s="15"/>
      <c r="S11" s="20"/>
    </row>
    <row r="12" spans="1:19" x14ac:dyDescent="0.2">
      <c r="A12" s="14" t="s">
        <v>33</v>
      </c>
      <c r="B12" s="91">
        <v>2019</v>
      </c>
      <c r="C12" s="92">
        <v>829.51700000000005</v>
      </c>
      <c r="D12" s="17">
        <v>32</v>
      </c>
      <c r="E12" s="97">
        <v>1589.3499999999981</v>
      </c>
      <c r="F12" s="97">
        <v>879.39300000000026</v>
      </c>
      <c r="G12" s="64">
        <v>681.27700000000004</v>
      </c>
      <c r="H12" s="64">
        <v>694.11899999999969</v>
      </c>
      <c r="I12" s="64">
        <v>355.32500000000016</v>
      </c>
      <c r="J12" s="64">
        <v>32.204999999999998</v>
      </c>
      <c r="K12" s="64"/>
      <c r="L12" s="64">
        <v>15.024000000000001</v>
      </c>
      <c r="M12" s="64">
        <v>1375.8430000000001</v>
      </c>
      <c r="N12" s="64">
        <v>2975.261</v>
      </c>
      <c r="O12" s="64">
        <v>2316.0660000000016</v>
      </c>
      <c r="P12" s="64">
        <v>3001.3280000000004</v>
      </c>
      <c r="Q12" s="50">
        <f t="shared" si="0"/>
        <v>13915.191000000003</v>
      </c>
      <c r="R12" s="15"/>
      <c r="S12" s="20"/>
    </row>
    <row r="13" spans="1:19" x14ac:dyDescent="0.2">
      <c r="A13" s="52" t="s">
        <v>33</v>
      </c>
      <c r="B13" s="53"/>
      <c r="C13" s="50">
        <f>SUM(C5:C12)</f>
        <v>25503.802999999996</v>
      </c>
      <c r="D13" s="57" t="s">
        <v>34</v>
      </c>
      <c r="E13" s="50">
        <f t="shared" ref="E13:P13" si="1">SUM(E5:E12)</f>
        <v>2947.342999999998</v>
      </c>
      <c r="F13" s="50">
        <f t="shared" si="1"/>
        <v>1923.693</v>
      </c>
      <c r="G13" s="50">
        <f t="shared" si="1"/>
        <v>1848.2560000000003</v>
      </c>
      <c r="H13" s="50">
        <f t="shared" si="1"/>
        <v>1401.8759999999997</v>
      </c>
      <c r="I13" s="50">
        <f t="shared" si="1"/>
        <v>752.04100000000017</v>
      </c>
      <c r="J13" s="50">
        <f t="shared" si="1"/>
        <v>32.204999999999998</v>
      </c>
      <c r="K13" s="50">
        <f t="shared" si="1"/>
        <v>0</v>
      </c>
      <c r="L13" s="50">
        <f t="shared" si="1"/>
        <v>31.345000000000002</v>
      </c>
      <c r="M13" s="50">
        <f t="shared" si="1"/>
        <v>2870.5210000000006</v>
      </c>
      <c r="N13" s="50">
        <f t="shared" si="1"/>
        <v>4879.7479999999996</v>
      </c>
      <c r="O13" s="50">
        <f t="shared" si="1"/>
        <v>3971.9190000000017</v>
      </c>
      <c r="P13" s="50">
        <f t="shared" si="1"/>
        <v>3650.4380000000006</v>
      </c>
      <c r="Q13" s="58">
        <f t="shared" ref="Q13" si="2">SUM(Q5:Q12)</f>
        <v>24309.385000000002</v>
      </c>
      <c r="R13" s="55">
        <f>Q13/C13%</f>
        <v>95.316706296704083</v>
      </c>
      <c r="S13" s="22">
        <f>C13-Q13</f>
        <v>1194.4179999999942</v>
      </c>
    </row>
    <row r="14" spans="1:19" x14ac:dyDescent="0.2">
      <c r="A14" s="23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6"/>
      <c r="S14" s="38"/>
    </row>
    <row r="15" spans="1:19" x14ac:dyDescent="0.2">
      <c r="A15" s="14" t="s">
        <v>33</v>
      </c>
      <c r="B15" s="15" t="s">
        <v>22</v>
      </c>
      <c r="C15" s="16">
        <v>3</v>
      </c>
      <c r="D15" s="21" t="s">
        <v>30</v>
      </c>
      <c r="E15" s="15"/>
      <c r="F15" s="15"/>
      <c r="G15" s="15"/>
      <c r="H15" s="15"/>
      <c r="I15" s="15"/>
      <c r="J15" s="15">
        <v>5.0000000000000001E-3</v>
      </c>
      <c r="K15" s="15">
        <v>2.1999999999999999E-2</v>
      </c>
      <c r="L15" s="15"/>
      <c r="M15" s="15">
        <v>1.7999999999999999E-2</v>
      </c>
      <c r="N15" s="15"/>
      <c r="O15" s="15"/>
      <c r="P15" s="15"/>
      <c r="Q15" s="50">
        <f>SUM(E15:P15)</f>
        <v>4.4999999999999998E-2</v>
      </c>
      <c r="R15" s="19"/>
      <c r="S15" s="39"/>
    </row>
    <row r="16" spans="1:19" x14ac:dyDescent="0.2">
      <c r="A16" s="14" t="s">
        <v>33</v>
      </c>
      <c r="B16" s="15"/>
      <c r="C16" s="15"/>
      <c r="D16" s="21" t="s">
        <v>24</v>
      </c>
      <c r="E16" s="15"/>
      <c r="F16" s="15"/>
      <c r="G16" s="87"/>
      <c r="H16" s="87"/>
      <c r="I16" s="87"/>
      <c r="J16" s="28"/>
      <c r="K16" s="87"/>
      <c r="L16" s="87"/>
      <c r="M16" s="87"/>
      <c r="N16" s="87"/>
      <c r="O16" s="87"/>
      <c r="P16" s="15"/>
      <c r="Q16" s="50">
        <f>SUM(E16:P16)</f>
        <v>0</v>
      </c>
      <c r="R16" s="19"/>
      <c r="S16" s="39"/>
    </row>
    <row r="17" spans="1:19" x14ac:dyDescent="0.2">
      <c r="A17" s="14" t="s">
        <v>33</v>
      </c>
      <c r="B17" s="15"/>
      <c r="C17" s="15"/>
      <c r="D17" s="17">
        <v>29</v>
      </c>
      <c r="E17" s="18"/>
      <c r="F17" s="18"/>
      <c r="G17" s="87"/>
      <c r="H17" s="87"/>
      <c r="I17" s="87"/>
      <c r="J17" s="87"/>
      <c r="K17" s="87"/>
      <c r="L17" s="87"/>
      <c r="M17" s="87">
        <v>9.0000000000000011E-3</v>
      </c>
      <c r="N17" s="87">
        <v>2E-3</v>
      </c>
      <c r="O17" s="87">
        <v>3.0000000000000001E-3</v>
      </c>
      <c r="P17" s="15"/>
      <c r="Q17" s="50">
        <f>SUM(E17:P17)</f>
        <v>1.4000000000000002E-2</v>
      </c>
      <c r="R17" s="19"/>
      <c r="S17" s="39"/>
    </row>
    <row r="18" spans="1:19" x14ac:dyDescent="0.2">
      <c r="A18" s="14" t="s">
        <v>33</v>
      </c>
      <c r="B18" s="15"/>
      <c r="C18" s="15"/>
      <c r="D18" s="17">
        <v>32</v>
      </c>
      <c r="E18" s="18"/>
      <c r="F18" s="64"/>
      <c r="G18" s="87"/>
      <c r="H18" s="87">
        <v>2E-3</v>
      </c>
      <c r="I18" s="87">
        <v>2.5000000000000001E-2</v>
      </c>
      <c r="J18" s="87">
        <v>0.16600000000000001</v>
      </c>
      <c r="K18" s="87"/>
      <c r="L18" s="87">
        <v>1.8000000000000002E-3</v>
      </c>
      <c r="M18" s="87">
        <v>1.0000000000000002E-3</v>
      </c>
      <c r="N18" s="87">
        <v>2.0799999999999999E-2</v>
      </c>
      <c r="O18" s="87">
        <v>0.04</v>
      </c>
      <c r="P18" s="64">
        <v>3.0300000000000001E-2</v>
      </c>
      <c r="Q18" s="50">
        <f>SUM(E18:P18)</f>
        <v>0.28689999999999999</v>
      </c>
      <c r="R18" s="19"/>
      <c r="S18" s="20"/>
    </row>
    <row r="19" spans="1:19" x14ac:dyDescent="0.2">
      <c r="A19" s="52" t="s">
        <v>33</v>
      </c>
      <c r="B19" s="53"/>
      <c r="C19" s="53">
        <f>SUM(C15:C18)</f>
        <v>3</v>
      </c>
      <c r="D19" s="57" t="s">
        <v>34</v>
      </c>
      <c r="E19" s="50">
        <f t="shared" ref="E19:Q19" si="3">SUM(E15:E18)</f>
        <v>0</v>
      </c>
      <c r="F19" s="50">
        <f t="shared" si="3"/>
        <v>0</v>
      </c>
      <c r="G19" s="50">
        <f t="shared" si="3"/>
        <v>0</v>
      </c>
      <c r="H19" s="50">
        <f t="shared" si="3"/>
        <v>2E-3</v>
      </c>
      <c r="I19" s="50">
        <f t="shared" si="3"/>
        <v>2.5000000000000001E-2</v>
      </c>
      <c r="J19" s="50">
        <f t="shared" si="3"/>
        <v>0.17100000000000001</v>
      </c>
      <c r="K19" s="50">
        <f t="shared" si="3"/>
        <v>2.1999999999999999E-2</v>
      </c>
      <c r="L19" s="50">
        <f t="shared" si="3"/>
        <v>1.8000000000000002E-3</v>
      </c>
      <c r="M19" s="50">
        <f t="shared" si="3"/>
        <v>2.8000000000000001E-2</v>
      </c>
      <c r="N19" s="50">
        <f t="shared" si="3"/>
        <v>2.2800000000000001E-2</v>
      </c>
      <c r="O19" s="50">
        <f t="shared" si="3"/>
        <v>4.3000000000000003E-2</v>
      </c>
      <c r="P19" s="50">
        <f t="shared" si="3"/>
        <v>3.0300000000000001E-2</v>
      </c>
      <c r="Q19" s="58">
        <f t="shared" si="3"/>
        <v>0.34589999999999999</v>
      </c>
      <c r="R19" s="55">
        <f>Q19/C19%</f>
        <v>11.53</v>
      </c>
      <c r="S19" s="76">
        <f>C19-Q19</f>
        <v>2.6541000000000001</v>
      </c>
    </row>
    <row r="20" spans="1:19" x14ac:dyDescent="0.2">
      <c r="A20" s="23" t="s">
        <v>27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6"/>
      <c r="S20" s="38"/>
    </row>
    <row r="21" spans="1:19" x14ac:dyDescent="0.2">
      <c r="A21" s="14" t="s">
        <v>33</v>
      </c>
      <c r="B21" s="15" t="s">
        <v>22</v>
      </c>
      <c r="C21" s="16">
        <v>24072</v>
      </c>
      <c r="D21" s="17">
        <v>24</v>
      </c>
      <c r="E21" s="18">
        <f t="shared" ref="E21:P24" si="4">E5</f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0</v>
      </c>
      <c r="O21" s="18">
        <f t="shared" si="4"/>
        <v>0</v>
      </c>
      <c r="P21" s="18">
        <f t="shared" si="4"/>
        <v>0</v>
      </c>
      <c r="Q21" s="50">
        <f>SUM(E21:P21)</f>
        <v>0</v>
      </c>
      <c r="R21" s="19"/>
      <c r="S21" s="20"/>
    </row>
    <row r="22" spans="1:19" x14ac:dyDescent="0.2">
      <c r="A22" s="14" t="s">
        <v>33</v>
      </c>
      <c r="B22" s="15" t="s">
        <v>54</v>
      </c>
      <c r="C22" s="16">
        <f t="shared" ref="C22:C27" si="5">C6</f>
        <v>-1700</v>
      </c>
      <c r="D22" s="17">
        <v>25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8">
        <f t="shared" si="4"/>
        <v>0</v>
      </c>
      <c r="M22" s="18">
        <f t="shared" si="4"/>
        <v>0</v>
      </c>
      <c r="N22" s="18">
        <f t="shared" si="4"/>
        <v>0</v>
      </c>
      <c r="O22" s="18">
        <f t="shared" si="4"/>
        <v>0</v>
      </c>
      <c r="P22" s="18">
        <f t="shared" si="4"/>
        <v>0</v>
      </c>
      <c r="Q22" s="50">
        <f t="shared" ref="Q22:Q28" si="6">SUM(E22:P22)</f>
        <v>0</v>
      </c>
      <c r="R22" s="19"/>
      <c r="S22" s="20"/>
    </row>
    <row r="23" spans="1:19" x14ac:dyDescent="0.2">
      <c r="A23" s="14" t="s">
        <v>33</v>
      </c>
      <c r="B23" s="15" t="s">
        <v>52</v>
      </c>
      <c r="C23" s="16">
        <f t="shared" si="5"/>
        <v>938.36599999999987</v>
      </c>
      <c r="D23" s="17">
        <v>26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50">
        <f t="shared" si="6"/>
        <v>0</v>
      </c>
      <c r="R23" s="19"/>
      <c r="S23" s="20"/>
    </row>
    <row r="24" spans="1:19" x14ac:dyDescent="0.2">
      <c r="A24" s="14" t="s">
        <v>33</v>
      </c>
      <c r="B24" s="15" t="s">
        <v>55</v>
      </c>
      <c r="C24" s="16">
        <f t="shared" si="5"/>
        <v>0</v>
      </c>
      <c r="D24" s="17">
        <v>27</v>
      </c>
      <c r="E24" s="18">
        <f t="shared" si="4"/>
        <v>0</v>
      </c>
      <c r="F24" s="18">
        <f t="shared" si="4"/>
        <v>0</v>
      </c>
      <c r="G24" s="18">
        <f t="shared" si="4"/>
        <v>0</v>
      </c>
      <c r="H24" s="18">
        <f t="shared" si="4"/>
        <v>0</v>
      </c>
      <c r="I24" s="18">
        <f t="shared" si="4"/>
        <v>38.996000000000002</v>
      </c>
      <c r="J24" s="18">
        <f t="shared" si="4"/>
        <v>0</v>
      </c>
      <c r="K24" s="18">
        <f t="shared" si="4"/>
        <v>0</v>
      </c>
      <c r="L24" s="18">
        <f t="shared" si="4"/>
        <v>0</v>
      </c>
      <c r="M24" s="18">
        <f t="shared" si="4"/>
        <v>0</v>
      </c>
      <c r="N24" s="18">
        <f t="shared" si="4"/>
        <v>0</v>
      </c>
      <c r="O24" s="18">
        <f t="shared" si="4"/>
        <v>0</v>
      </c>
      <c r="P24" s="18">
        <f t="shared" si="4"/>
        <v>0</v>
      </c>
      <c r="Q24" s="50">
        <f t="shared" si="6"/>
        <v>38.996000000000002</v>
      </c>
      <c r="R24" s="19"/>
      <c r="S24" s="20"/>
    </row>
    <row r="25" spans="1:19" x14ac:dyDescent="0.2">
      <c r="A25" s="14" t="s">
        <v>33</v>
      </c>
      <c r="B25" s="15" t="s">
        <v>23</v>
      </c>
      <c r="C25" s="16">
        <f t="shared" si="5"/>
        <v>1150.3699999999999</v>
      </c>
      <c r="D25" s="21" t="s">
        <v>30</v>
      </c>
      <c r="E25" s="49">
        <f t="shared" ref="E25:P28" si="7">E9+E15</f>
        <v>26.744999999999994</v>
      </c>
      <c r="F25" s="49">
        <f t="shared" si="7"/>
        <v>36.930000000000007</v>
      </c>
      <c r="G25" s="49">
        <f t="shared" si="7"/>
        <v>95.338999999999956</v>
      </c>
      <c r="H25" s="49">
        <f t="shared" si="7"/>
        <v>11.878999999999996</v>
      </c>
      <c r="I25" s="49">
        <f t="shared" si="7"/>
        <v>0</v>
      </c>
      <c r="J25" s="49">
        <f t="shared" si="7"/>
        <v>5.0000000000000001E-3</v>
      </c>
      <c r="K25" s="49">
        <f t="shared" si="7"/>
        <v>2.1999999999999999E-2</v>
      </c>
      <c r="L25" s="49">
        <f t="shared" si="7"/>
        <v>9.7000000000000003E-2</v>
      </c>
      <c r="M25" s="49">
        <f t="shared" si="7"/>
        <v>197.816</v>
      </c>
      <c r="N25" s="49">
        <f t="shared" si="7"/>
        <v>199.06399999999988</v>
      </c>
      <c r="O25" s="49">
        <f t="shared" si="7"/>
        <v>6.0330000000000004</v>
      </c>
      <c r="P25" s="49">
        <f t="shared" si="7"/>
        <v>7.3230000000000004</v>
      </c>
      <c r="Q25" s="50">
        <f t="shared" si="6"/>
        <v>581.25299999999982</v>
      </c>
      <c r="R25" s="19"/>
      <c r="S25" s="20"/>
    </row>
    <row r="26" spans="1:19" x14ac:dyDescent="0.2">
      <c r="A26" s="14" t="s">
        <v>33</v>
      </c>
      <c r="B26" s="15" t="s">
        <v>51</v>
      </c>
      <c r="C26" s="16">
        <f t="shared" si="5"/>
        <v>36.550000000000004</v>
      </c>
      <c r="D26" s="21" t="s">
        <v>24</v>
      </c>
      <c r="E26" s="49">
        <f t="shared" si="7"/>
        <v>464.76700000000005</v>
      </c>
      <c r="F26" s="49">
        <f t="shared" si="7"/>
        <v>255.72299999999998</v>
      </c>
      <c r="G26" s="49">
        <f t="shared" si="7"/>
        <v>407.42500000000007</v>
      </c>
      <c r="H26" s="49">
        <f t="shared" si="7"/>
        <v>361.68000000000006</v>
      </c>
      <c r="I26" s="49">
        <f t="shared" si="7"/>
        <v>308.54000000000002</v>
      </c>
      <c r="J26" s="49">
        <f t="shared" si="7"/>
        <v>0</v>
      </c>
      <c r="K26" s="49">
        <f t="shared" si="7"/>
        <v>0</v>
      </c>
      <c r="L26" s="49">
        <f t="shared" si="7"/>
        <v>0</v>
      </c>
      <c r="M26" s="49">
        <f t="shared" si="7"/>
        <v>168.52799999999996</v>
      </c>
      <c r="N26" s="49">
        <f t="shared" si="7"/>
        <v>448.87899999999996</v>
      </c>
      <c r="O26" s="49">
        <f t="shared" si="7"/>
        <v>484.53999999999996</v>
      </c>
      <c r="P26" s="49">
        <f t="shared" si="7"/>
        <v>269.20299999999997</v>
      </c>
      <c r="Q26" s="50">
        <f t="shared" si="6"/>
        <v>3169.2849999999999</v>
      </c>
      <c r="R26" s="19"/>
      <c r="S26" s="20"/>
    </row>
    <row r="27" spans="1:19" x14ac:dyDescent="0.2">
      <c r="A27" s="14" t="s">
        <v>33</v>
      </c>
      <c r="B27" s="93" t="s">
        <v>53</v>
      </c>
      <c r="C27" s="16">
        <f t="shared" si="5"/>
        <v>180</v>
      </c>
      <c r="D27" s="17">
        <v>29</v>
      </c>
      <c r="E27" s="49">
        <f t="shared" si="7"/>
        <v>866.48099999999988</v>
      </c>
      <c r="F27" s="49">
        <f t="shared" si="7"/>
        <v>751.64699999999982</v>
      </c>
      <c r="G27" s="49">
        <f t="shared" si="7"/>
        <v>664.21500000000015</v>
      </c>
      <c r="H27" s="49">
        <f t="shared" si="7"/>
        <v>334.19799999999987</v>
      </c>
      <c r="I27" s="49">
        <f t="shared" si="7"/>
        <v>49.180000000000007</v>
      </c>
      <c r="J27" s="49">
        <f t="shared" si="7"/>
        <v>0</v>
      </c>
      <c r="K27" s="49">
        <f t="shared" si="7"/>
        <v>0</v>
      </c>
      <c r="L27" s="49">
        <f t="shared" si="7"/>
        <v>16.224</v>
      </c>
      <c r="M27" s="49">
        <f t="shared" si="7"/>
        <v>1128.3610000000003</v>
      </c>
      <c r="N27" s="49">
        <f t="shared" si="7"/>
        <v>1256.5459999999998</v>
      </c>
      <c r="O27" s="49">
        <f t="shared" si="7"/>
        <v>1165.2829999999999</v>
      </c>
      <c r="P27" s="49">
        <f t="shared" si="7"/>
        <v>372.58400000000006</v>
      </c>
      <c r="Q27" s="50">
        <f t="shared" si="6"/>
        <v>6604.7190000000001</v>
      </c>
      <c r="R27" s="19"/>
      <c r="S27" s="20"/>
    </row>
    <row r="28" spans="1:19" x14ac:dyDescent="0.2">
      <c r="A28" s="14" t="s">
        <v>33</v>
      </c>
      <c r="B28" s="91">
        <v>2019</v>
      </c>
      <c r="C28" s="92">
        <v>833.43200000000002</v>
      </c>
      <c r="D28" s="17">
        <v>32</v>
      </c>
      <c r="E28" s="49">
        <f t="shared" si="7"/>
        <v>1589.3499999999981</v>
      </c>
      <c r="F28" s="49">
        <f t="shared" si="7"/>
        <v>879.39300000000026</v>
      </c>
      <c r="G28" s="49">
        <f t="shared" si="7"/>
        <v>681.27700000000004</v>
      </c>
      <c r="H28" s="49">
        <f t="shared" si="7"/>
        <v>694.12099999999964</v>
      </c>
      <c r="I28" s="49">
        <f t="shared" si="7"/>
        <v>355.35000000000014</v>
      </c>
      <c r="J28" s="49">
        <f t="shared" si="7"/>
        <v>32.370999999999995</v>
      </c>
      <c r="K28" s="49">
        <f t="shared" si="7"/>
        <v>0</v>
      </c>
      <c r="L28" s="49">
        <f t="shared" si="7"/>
        <v>15.0258</v>
      </c>
      <c r="M28" s="49">
        <f t="shared" si="7"/>
        <v>1375.8440000000001</v>
      </c>
      <c r="N28" s="49">
        <f t="shared" si="7"/>
        <v>2975.2817999999997</v>
      </c>
      <c r="O28" s="49">
        <f t="shared" si="7"/>
        <v>2316.1060000000016</v>
      </c>
      <c r="P28" s="49">
        <f t="shared" si="7"/>
        <v>3001.3583000000003</v>
      </c>
      <c r="Q28" s="50">
        <f t="shared" si="6"/>
        <v>13915.4779</v>
      </c>
      <c r="R28" s="19"/>
      <c r="S28" s="20"/>
    </row>
    <row r="29" spans="1:19" ht="12" thickBot="1" x14ac:dyDescent="0.25">
      <c r="A29" s="66" t="s">
        <v>33</v>
      </c>
      <c r="B29" s="67"/>
      <c r="C29" s="70">
        <f>SUM(C21:C28)</f>
        <v>25510.717999999997</v>
      </c>
      <c r="D29" s="77" t="s">
        <v>34</v>
      </c>
      <c r="E29" s="70">
        <f t="shared" ref="E29:Q29" si="8">SUM(E21:E28)</f>
        <v>2947.342999999998</v>
      </c>
      <c r="F29" s="70">
        <f t="shared" si="8"/>
        <v>1923.693</v>
      </c>
      <c r="G29" s="70">
        <f t="shared" si="8"/>
        <v>1848.2560000000003</v>
      </c>
      <c r="H29" s="70">
        <f t="shared" si="8"/>
        <v>1401.8779999999997</v>
      </c>
      <c r="I29" s="70">
        <f t="shared" si="8"/>
        <v>752.06600000000014</v>
      </c>
      <c r="J29" s="70">
        <f t="shared" si="8"/>
        <v>32.375999999999998</v>
      </c>
      <c r="K29" s="70">
        <f t="shared" si="8"/>
        <v>2.1999999999999999E-2</v>
      </c>
      <c r="L29" s="70">
        <f t="shared" si="8"/>
        <v>31.346800000000002</v>
      </c>
      <c r="M29" s="70">
        <f t="shared" si="8"/>
        <v>2870.5490000000004</v>
      </c>
      <c r="N29" s="70">
        <f t="shared" si="8"/>
        <v>4879.7707999999993</v>
      </c>
      <c r="O29" s="70">
        <f t="shared" si="8"/>
        <v>3971.9620000000014</v>
      </c>
      <c r="P29" s="70">
        <f t="shared" si="8"/>
        <v>3650.4683000000005</v>
      </c>
      <c r="Q29" s="71">
        <f t="shared" si="8"/>
        <v>24309.730900000002</v>
      </c>
      <c r="R29" s="69">
        <f>Q29/C29%</f>
        <v>95.292225408943821</v>
      </c>
      <c r="S29" s="72">
        <f>C29-Q29</f>
        <v>1200.9870999999948</v>
      </c>
    </row>
    <row r="32" spans="1:19" ht="11.25" customHeight="1" x14ac:dyDescent="0.2">
      <c r="A32" s="1" t="s">
        <v>45</v>
      </c>
    </row>
    <row r="33" spans="1:19" ht="11.25" customHeight="1" x14ac:dyDescent="0.2">
      <c r="A33" s="105" t="s">
        <v>65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</row>
    <row r="35" spans="1:19" x14ac:dyDescent="0.2">
      <c r="A35" s="1" t="s">
        <v>46</v>
      </c>
      <c r="B35" s="1" t="s">
        <v>47</v>
      </c>
    </row>
    <row r="39" spans="1:19" ht="12.75" x14ac:dyDescent="0.2">
      <c r="A39" s="1" t="s">
        <v>49</v>
      </c>
      <c r="B39" s="1" t="s">
        <v>66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 x14ac:dyDescent="0.2">
      <c r="B40" s="1" t="s">
        <v>57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 x14ac:dyDescent="0.2">
      <c r="B41" s="1" t="s">
        <v>56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 x14ac:dyDescent="0.2">
      <c r="B42" s="1" t="s">
        <v>67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 x14ac:dyDescent="0.2">
      <c r="A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mergeCells count="2">
    <mergeCell ref="A33:S33"/>
    <mergeCell ref="A1:S1"/>
  </mergeCells>
  <phoneticPr fontId="1" type="noConversion"/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2"/>
  <sheetViews>
    <sheetView workbookViewId="0">
      <selection activeCell="C26" sqref="C26"/>
    </sheetView>
  </sheetViews>
  <sheetFormatPr defaultColWidth="9.140625" defaultRowHeight="11.25" x14ac:dyDescent="0.2"/>
  <cols>
    <col min="1" max="1" width="9.140625" style="1"/>
    <col min="2" max="2" width="4.42578125" style="1" bestFit="1" customWidth="1"/>
    <col min="3" max="3" width="7.42578125" style="1" bestFit="1" customWidth="1"/>
    <col min="4" max="4" width="7.5703125" style="1" bestFit="1" customWidth="1"/>
    <col min="5" max="8" width="7.42578125" style="1" bestFit="1" customWidth="1"/>
    <col min="9" max="10" width="6.5703125" style="1" bestFit="1" customWidth="1"/>
    <col min="11" max="11" width="6.140625" style="1" bestFit="1" customWidth="1"/>
    <col min="12" max="12" width="4.85546875" style="1" bestFit="1" customWidth="1"/>
    <col min="13" max="15" width="5.7109375" style="1" bestFit="1" customWidth="1"/>
    <col min="16" max="16" width="4.85546875" style="1" bestFit="1" customWidth="1"/>
    <col min="17" max="17" width="8.28515625" style="1" bestFit="1" customWidth="1"/>
    <col min="18" max="18" width="6.140625" style="1" bestFit="1" customWidth="1"/>
    <col min="19" max="19" width="8.85546875" style="1" bestFit="1" customWidth="1"/>
    <col min="20" max="20" width="1.85546875" style="3" customWidth="1"/>
    <col min="21" max="21" width="9.140625" style="1"/>
    <col min="22" max="22" width="4" style="1" bestFit="1" customWidth="1"/>
    <col min="23" max="23" width="5" style="1" bestFit="1" customWidth="1"/>
    <col min="24" max="24" width="7.42578125" style="4" bestFit="1" customWidth="1"/>
    <col min="25" max="25" width="6.42578125" style="1" bestFit="1" customWidth="1"/>
    <col min="26" max="26" width="5.28515625" style="1" bestFit="1" customWidth="1"/>
    <col min="27" max="36" width="4.85546875" style="1" bestFit="1" customWidth="1"/>
    <col min="37" max="37" width="6" style="1" bestFit="1" customWidth="1"/>
    <col min="38" max="38" width="3.140625" style="1" bestFit="1" customWidth="1"/>
    <col min="39" max="39" width="8.85546875" style="1" bestFit="1" customWidth="1"/>
    <col min="40" max="16384" width="9.140625" style="1"/>
  </cols>
  <sheetData>
    <row r="1" spans="1:20" ht="12.75" x14ac:dyDescent="0.2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0" ht="12" thickBot="1" x14ac:dyDescent="0.25">
      <c r="T2" s="1"/>
    </row>
    <row r="3" spans="1:20" x14ac:dyDescent="0.2">
      <c r="A3" s="5" t="s">
        <v>0</v>
      </c>
      <c r="B3" s="6"/>
      <c r="C3" s="6"/>
      <c r="D3" s="65" t="s">
        <v>41</v>
      </c>
      <c r="E3" s="37" t="s">
        <v>42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9"/>
    </row>
    <row r="4" spans="1:20" x14ac:dyDescent="0.2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19</v>
      </c>
      <c r="S4" s="13" t="s">
        <v>20</v>
      </c>
    </row>
    <row r="5" spans="1:20" x14ac:dyDescent="0.2">
      <c r="A5" s="14" t="s">
        <v>43</v>
      </c>
      <c r="B5" s="16" t="s">
        <v>22</v>
      </c>
      <c r="C5" s="49">
        <v>35</v>
      </c>
      <c r="D5" s="17">
        <v>25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50">
        <f t="shared" ref="Q5:Q10" si="0">SUM(E5:P5)</f>
        <v>0</v>
      </c>
      <c r="R5" s="15"/>
      <c r="S5" s="20"/>
    </row>
    <row r="6" spans="1:20" x14ac:dyDescent="0.2">
      <c r="A6" s="14" t="s">
        <v>43</v>
      </c>
      <c r="B6" s="15" t="s">
        <v>52</v>
      </c>
      <c r="C6" s="49">
        <f>5-2.93-6.77-5.96+22.66</f>
        <v>12</v>
      </c>
      <c r="D6" s="17">
        <v>26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50">
        <f t="shared" si="0"/>
        <v>0</v>
      </c>
      <c r="R6" s="15"/>
      <c r="S6" s="20"/>
    </row>
    <row r="7" spans="1:20" x14ac:dyDescent="0.2">
      <c r="A7" s="14" t="s">
        <v>43</v>
      </c>
      <c r="B7" s="15" t="s">
        <v>23</v>
      </c>
      <c r="C7" s="64"/>
      <c r="D7" s="21" t="s">
        <v>30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15"/>
      <c r="P7" s="15"/>
      <c r="Q7" s="50">
        <f t="shared" si="0"/>
        <v>0</v>
      </c>
      <c r="R7" s="15"/>
      <c r="S7" s="20"/>
    </row>
    <row r="8" spans="1:20" x14ac:dyDescent="0.2">
      <c r="A8" s="14" t="s">
        <v>43</v>
      </c>
      <c r="B8" s="15" t="s">
        <v>51</v>
      </c>
      <c r="C8" s="64"/>
      <c r="D8" s="21" t="s">
        <v>24</v>
      </c>
      <c r="E8" s="64"/>
      <c r="F8" s="64"/>
      <c r="G8" s="64"/>
      <c r="H8" s="64">
        <v>1.755E-2</v>
      </c>
      <c r="I8" s="64">
        <v>3.0419999999999999E-2</v>
      </c>
      <c r="J8" s="64"/>
      <c r="K8" s="64"/>
      <c r="L8" s="64"/>
      <c r="M8" s="64"/>
      <c r="N8" s="64"/>
      <c r="O8" s="64"/>
      <c r="P8" s="64"/>
      <c r="Q8" s="50">
        <f t="shared" si="0"/>
        <v>4.7969999999999999E-2</v>
      </c>
      <c r="R8" s="15"/>
      <c r="S8" s="20"/>
    </row>
    <row r="9" spans="1:20" x14ac:dyDescent="0.2">
      <c r="A9" s="14" t="s">
        <v>43</v>
      </c>
      <c r="B9" s="15" t="s">
        <v>53</v>
      </c>
      <c r="C9" s="64">
        <f>-23.9-16.354</f>
        <v>-40.253999999999998</v>
      </c>
      <c r="D9" s="17">
        <v>29</v>
      </c>
      <c r="E9" s="64"/>
      <c r="F9" s="64"/>
      <c r="G9" s="64"/>
      <c r="H9" s="64"/>
      <c r="I9" s="64"/>
      <c r="J9" s="64"/>
      <c r="K9" s="64"/>
      <c r="L9" s="64"/>
      <c r="M9" s="64"/>
      <c r="N9" s="28"/>
      <c r="O9" s="64"/>
      <c r="P9" s="64"/>
      <c r="Q9" s="50">
        <f t="shared" si="0"/>
        <v>0</v>
      </c>
      <c r="R9" s="15"/>
      <c r="S9" s="20"/>
    </row>
    <row r="10" spans="1:20" x14ac:dyDescent="0.2">
      <c r="A10" s="14" t="s">
        <v>43</v>
      </c>
      <c r="B10" s="93" t="s">
        <v>55</v>
      </c>
      <c r="C10" s="49"/>
      <c r="D10" s="17">
        <v>32</v>
      </c>
      <c r="E10" s="64"/>
      <c r="F10" s="64"/>
      <c r="G10" s="64"/>
      <c r="H10" s="64"/>
      <c r="I10" s="64"/>
      <c r="J10" s="15"/>
      <c r="K10" s="15"/>
      <c r="L10" s="15"/>
      <c r="M10" s="15"/>
      <c r="N10" s="15"/>
      <c r="O10" s="64"/>
      <c r="P10" s="15"/>
      <c r="Q10" s="50">
        <f t="shared" si="0"/>
        <v>0</v>
      </c>
      <c r="R10" s="15"/>
      <c r="S10" s="20"/>
    </row>
    <row r="11" spans="1:20" x14ac:dyDescent="0.2">
      <c r="A11" s="52" t="s">
        <v>43</v>
      </c>
      <c r="B11" s="53"/>
      <c r="C11" s="50">
        <f>SUM(C5:C10)</f>
        <v>6.7460000000000022</v>
      </c>
      <c r="D11" s="57" t="s">
        <v>25</v>
      </c>
      <c r="E11" s="50">
        <f t="shared" ref="E11:Q11" si="1">SUM(E5:E10)</f>
        <v>0</v>
      </c>
      <c r="F11" s="50">
        <f t="shared" si="1"/>
        <v>0</v>
      </c>
      <c r="G11" s="50">
        <f t="shared" si="1"/>
        <v>0</v>
      </c>
      <c r="H11" s="50">
        <f t="shared" si="1"/>
        <v>1.755E-2</v>
      </c>
      <c r="I11" s="50">
        <f t="shared" si="1"/>
        <v>3.0419999999999999E-2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Q11" s="58">
        <f t="shared" si="1"/>
        <v>4.7969999999999999E-2</v>
      </c>
      <c r="R11" s="55">
        <f>Q11/C11%</f>
        <v>0.7110880521790689</v>
      </c>
      <c r="S11" s="22">
        <f>C11-Q11</f>
        <v>6.6980300000000019</v>
      </c>
    </row>
    <row r="12" spans="1:20" x14ac:dyDescent="0.2">
      <c r="A12" s="23" t="s">
        <v>26</v>
      </c>
      <c r="B12" s="24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6"/>
      <c r="S12" s="38"/>
    </row>
    <row r="13" spans="1:20" x14ac:dyDescent="0.2">
      <c r="A13" s="14" t="s">
        <v>43</v>
      </c>
      <c r="B13" s="16" t="s">
        <v>22</v>
      </c>
      <c r="C13" s="49">
        <v>10</v>
      </c>
      <c r="D13" s="21" t="s">
        <v>30</v>
      </c>
      <c r="E13" s="18"/>
      <c r="F13" s="64">
        <v>1.9E-2</v>
      </c>
      <c r="G13" s="64">
        <v>7.0000000000000001E-3</v>
      </c>
      <c r="H13" s="64">
        <v>4.0000000000000001E-3</v>
      </c>
      <c r="I13" s="64">
        <v>7.0000000000000001E-3</v>
      </c>
      <c r="J13" s="87"/>
      <c r="K13" s="87"/>
      <c r="L13" s="87"/>
      <c r="M13" s="64"/>
      <c r="N13" s="64">
        <v>2E-3</v>
      </c>
      <c r="O13" s="64">
        <v>1E-3</v>
      </c>
      <c r="P13" s="64">
        <v>7.0000000000000001E-3</v>
      </c>
      <c r="Q13" s="50">
        <f>SUM(E13:P13)</f>
        <v>4.7E-2</v>
      </c>
      <c r="R13" s="19"/>
      <c r="S13" s="39"/>
    </row>
    <row r="14" spans="1:20" x14ac:dyDescent="0.2">
      <c r="A14" s="14" t="s">
        <v>43</v>
      </c>
      <c r="B14" s="16"/>
      <c r="C14" s="49"/>
      <c r="D14" s="21" t="s">
        <v>24</v>
      </c>
      <c r="E14" s="64"/>
      <c r="F14" s="64">
        <v>3.0000000000000001E-3</v>
      </c>
      <c r="G14" s="64">
        <v>1.3499999999999998E-2</v>
      </c>
      <c r="H14" s="64">
        <v>4.5000000000000005E-3</v>
      </c>
      <c r="I14" s="64">
        <v>4.0000000000000001E-3</v>
      </c>
      <c r="J14" s="87">
        <v>5.0000000000000001E-3</v>
      </c>
      <c r="K14" s="87"/>
      <c r="L14" s="87"/>
      <c r="M14" s="64">
        <v>1E-3</v>
      </c>
      <c r="N14" s="64">
        <v>3.0000000000000001E-3</v>
      </c>
      <c r="O14" s="64">
        <v>1.2999999999999999E-2</v>
      </c>
      <c r="P14" s="64">
        <v>1E-3</v>
      </c>
      <c r="Q14" s="50">
        <f>SUM(E14:P14)</f>
        <v>4.8000000000000001E-2</v>
      </c>
      <c r="R14" s="19"/>
      <c r="S14" s="39"/>
    </row>
    <row r="15" spans="1:20" x14ac:dyDescent="0.2">
      <c r="A15" s="14" t="s">
        <v>43</v>
      </c>
      <c r="B15" s="15"/>
      <c r="C15" s="64"/>
      <c r="D15" s="17">
        <v>29</v>
      </c>
      <c r="E15" s="18"/>
      <c r="F15" s="64">
        <v>5.1000000000000004E-3</v>
      </c>
      <c r="G15" s="64">
        <v>1.7500000000000002E-2</v>
      </c>
      <c r="H15" s="64">
        <v>2.3800000000000002E-2</v>
      </c>
      <c r="I15" s="64">
        <v>1.0999999999999999E-2</v>
      </c>
      <c r="J15" s="87">
        <v>1.4500000000000001E-2</v>
      </c>
      <c r="K15" s="87">
        <v>5.7999999999999996E-3</v>
      </c>
      <c r="L15" s="87">
        <v>3.5999999999999999E-3</v>
      </c>
      <c r="M15" s="64">
        <v>1.5999999999999999E-3</v>
      </c>
      <c r="N15" s="64">
        <v>8.0000000000000002E-3</v>
      </c>
      <c r="O15" s="64">
        <v>0.01</v>
      </c>
      <c r="P15" s="64">
        <v>8.9999999999999993E-3</v>
      </c>
      <c r="Q15" s="50">
        <f>SUM(E15:P15)</f>
        <v>0.1099</v>
      </c>
      <c r="R15" s="19"/>
      <c r="S15" s="39"/>
    </row>
    <row r="16" spans="1:20" x14ac:dyDescent="0.2">
      <c r="A16" s="14" t="s">
        <v>43</v>
      </c>
      <c r="B16" s="15"/>
      <c r="C16" s="64"/>
      <c r="D16" s="17">
        <v>32</v>
      </c>
      <c r="E16" s="49">
        <v>5.0000000000000001E-3</v>
      </c>
      <c r="F16" s="49">
        <v>1.5E-3</v>
      </c>
      <c r="G16" s="49">
        <v>5.4999999999999997E-3</v>
      </c>
      <c r="H16" s="49">
        <v>2.8000000000000001E-2</v>
      </c>
      <c r="I16" s="49">
        <v>0.52500000000000036</v>
      </c>
      <c r="J16" s="87">
        <v>0.55990000000000018</v>
      </c>
      <c r="K16" s="87">
        <v>1.3499999999999998E-2</v>
      </c>
      <c r="L16" s="87">
        <v>1.7500000000000002E-2</v>
      </c>
      <c r="M16" s="64">
        <v>3.4000000000000002E-3</v>
      </c>
      <c r="N16" s="64"/>
      <c r="O16" s="64"/>
      <c r="P16" s="64"/>
      <c r="Q16" s="50">
        <f>SUM(E16:P16)</f>
        <v>1.1593000000000009</v>
      </c>
      <c r="R16" s="19"/>
      <c r="S16" s="20"/>
    </row>
    <row r="17" spans="1:19" x14ac:dyDescent="0.2">
      <c r="A17" s="52" t="s">
        <v>43</v>
      </c>
      <c r="B17" s="53"/>
      <c r="C17" s="50">
        <f>SUM(C13:C16)</f>
        <v>10</v>
      </c>
      <c r="D17" s="57" t="s">
        <v>25</v>
      </c>
      <c r="E17" s="50">
        <f t="shared" ref="E17:Q17" si="2">SUM(E13:E16)</f>
        <v>5.0000000000000001E-3</v>
      </c>
      <c r="F17" s="50">
        <f t="shared" si="2"/>
        <v>2.86E-2</v>
      </c>
      <c r="G17" s="50">
        <f t="shared" si="2"/>
        <v>4.3499999999999997E-2</v>
      </c>
      <c r="H17" s="50">
        <f t="shared" si="2"/>
        <v>6.0300000000000006E-2</v>
      </c>
      <c r="I17" s="50">
        <f t="shared" si="2"/>
        <v>0.54700000000000037</v>
      </c>
      <c r="J17" s="50">
        <f t="shared" si="2"/>
        <v>0.57940000000000014</v>
      </c>
      <c r="K17" s="50">
        <f t="shared" si="2"/>
        <v>1.9299999999999998E-2</v>
      </c>
      <c r="L17" s="50">
        <f t="shared" si="2"/>
        <v>2.1100000000000001E-2</v>
      </c>
      <c r="M17" s="50">
        <f t="shared" si="2"/>
        <v>6.0000000000000001E-3</v>
      </c>
      <c r="N17" s="50">
        <f t="shared" si="2"/>
        <v>1.3000000000000001E-2</v>
      </c>
      <c r="O17" s="50">
        <f t="shared" si="2"/>
        <v>2.4E-2</v>
      </c>
      <c r="P17" s="50">
        <f t="shared" si="2"/>
        <v>1.7000000000000001E-2</v>
      </c>
      <c r="Q17" s="58">
        <f t="shared" si="2"/>
        <v>1.364200000000001</v>
      </c>
      <c r="R17" s="63">
        <f>Q17/C17%</f>
        <v>13.642000000000008</v>
      </c>
      <c r="S17" s="76">
        <f>C17-Q17</f>
        <v>8.6357999999999997</v>
      </c>
    </row>
    <row r="18" spans="1:19" x14ac:dyDescent="0.2">
      <c r="A18" s="23" t="s">
        <v>27</v>
      </c>
      <c r="B18" s="24"/>
      <c r="C18" s="25"/>
      <c r="D18" s="24"/>
      <c r="E18" s="25"/>
      <c r="F18" s="25"/>
      <c r="G18" s="25"/>
      <c r="H18" s="25"/>
      <c r="I18" s="25"/>
      <c r="J18" s="25"/>
      <c r="K18" s="24"/>
      <c r="L18" s="24"/>
      <c r="M18" s="24"/>
      <c r="N18" s="24"/>
      <c r="O18" s="24"/>
      <c r="P18" s="24"/>
      <c r="Q18" s="24"/>
      <c r="R18" s="26"/>
      <c r="S18" s="38"/>
    </row>
    <row r="19" spans="1:19" x14ac:dyDescent="0.2">
      <c r="A19" s="14" t="s">
        <v>43</v>
      </c>
      <c r="B19" s="15" t="s">
        <v>22</v>
      </c>
      <c r="C19" s="49">
        <v>45</v>
      </c>
      <c r="D19" s="17">
        <v>25</v>
      </c>
      <c r="E19" s="64">
        <f>E5</f>
        <v>0</v>
      </c>
      <c r="F19" s="64">
        <f t="shared" ref="F19:P20" si="3">F5</f>
        <v>0</v>
      </c>
      <c r="G19" s="64">
        <f t="shared" si="3"/>
        <v>0</v>
      </c>
      <c r="H19" s="64">
        <f t="shared" si="3"/>
        <v>0</v>
      </c>
      <c r="I19" s="64">
        <f t="shared" si="3"/>
        <v>0</v>
      </c>
      <c r="J19" s="64">
        <f t="shared" si="3"/>
        <v>0</v>
      </c>
      <c r="K19" s="64">
        <f t="shared" si="3"/>
        <v>0</v>
      </c>
      <c r="L19" s="64">
        <f t="shared" si="3"/>
        <v>0</v>
      </c>
      <c r="M19" s="64">
        <f t="shared" si="3"/>
        <v>0</v>
      </c>
      <c r="N19" s="64">
        <f t="shared" si="3"/>
        <v>0</v>
      </c>
      <c r="O19" s="64">
        <f t="shared" si="3"/>
        <v>0</v>
      </c>
      <c r="P19" s="64">
        <f t="shared" si="3"/>
        <v>0</v>
      </c>
      <c r="Q19" s="50">
        <f t="shared" ref="Q19:Q24" si="4">SUM(E19:P19)</f>
        <v>0</v>
      </c>
      <c r="R19" s="19"/>
      <c r="S19" s="20"/>
    </row>
    <row r="20" spans="1:19" x14ac:dyDescent="0.2">
      <c r="A20" s="14" t="s">
        <v>43</v>
      </c>
      <c r="B20" s="15" t="s">
        <v>52</v>
      </c>
      <c r="C20" s="49">
        <f>C6</f>
        <v>12</v>
      </c>
      <c r="D20" s="17">
        <v>26</v>
      </c>
      <c r="E20" s="64">
        <f>E6</f>
        <v>0</v>
      </c>
      <c r="F20" s="64">
        <f t="shared" si="3"/>
        <v>0</v>
      </c>
      <c r="G20" s="64">
        <f t="shared" si="3"/>
        <v>0</v>
      </c>
      <c r="H20" s="64">
        <f t="shared" si="3"/>
        <v>0</v>
      </c>
      <c r="I20" s="64">
        <f t="shared" si="3"/>
        <v>0</v>
      </c>
      <c r="J20" s="64">
        <f t="shared" si="3"/>
        <v>0</v>
      </c>
      <c r="K20" s="64">
        <f t="shared" si="3"/>
        <v>0</v>
      </c>
      <c r="L20" s="64">
        <f t="shared" si="3"/>
        <v>0</v>
      </c>
      <c r="M20" s="64">
        <f t="shared" si="3"/>
        <v>0</v>
      </c>
      <c r="N20" s="64">
        <f t="shared" si="3"/>
        <v>0</v>
      </c>
      <c r="O20" s="64">
        <f t="shared" si="3"/>
        <v>0</v>
      </c>
      <c r="P20" s="64">
        <f t="shared" si="3"/>
        <v>0</v>
      </c>
      <c r="Q20" s="50">
        <f t="shared" si="4"/>
        <v>0</v>
      </c>
      <c r="R20" s="19"/>
      <c r="S20" s="20"/>
    </row>
    <row r="21" spans="1:19" x14ac:dyDescent="0.2">
      <c r="A21" s="14" t="s">
        <v>43</v>
      </c>
      <c r="B21" s="15" t="s">
        <v>23</v>
      </c>
      <c r="C21" s="49">
        <f>C7</f>
        <v>0</v>
      </c>
      <c r="D21" s="21" t="s">
        <v>30</v>
      </c>
      <c r="E21" s="64">
        <f>E7+E13</f>
        <v>0</v>
      </c>
      <c r="F21" s="64">
        <f t="shared" ref="F21:P23" si="5">F7+F13</f>
        <v>1.9E-2</v>
      </c>
      <c r="G21" s="64">
        <f t="shared" si="5"/>
        <v>7.0000000000000001E-3</v>
      </c>
      <c r="H21" s="64">
        <f t="shared" si="5"/>
        <v>4.0000000000000001E-3</v>
      </c>
      <c r="I21" s="64">
        <f t="shared" si="5"/>
        <v>7.0000000000000001E-3</v>
      </c>
      <c r="J21" s="64">
        <f t="shared" si="5"/>
        <v>0</v>
      </c>
      <c r="K21" s="64">
        <f t="shared" si="5"/>
        <v>0</v>
      </c>
      <c r="L21" s="64">
        <f t="shared" si="5"/>
        <v>0</v>
      </c>
      <c r="M21" s="64">
        <f t="shared" si="5"/>
        <v>0</v>
      </c>
      <c r="N21" s="64">
        <f t="shared" si="5"/>
        <v>2E-3</v>
      </c>
      <c r="O21" s="64">
        <f t="shared" si="5"/>
        <v>1E-3</v>
      </c>
      <c r="P21" s="64">
        <f t="shared" si="5"/>
        <v>7.0000000000000001E-3</v>
      </c>
      <c r="Q21" s="50">
        <f t="shared" si="4"/>
        <v>4.7E-2</v>
      </c>
      <c r="R21" s="19"/>
      <c r="S21" s="20"/>
    </row>
    <row r="22" spans="1:19" x14ac:dyDescent="0.2">
      <c r="A22" s="14" t="s">
        <v>43</v>
      </c>
      <c r="B22" s="15" t="s">
        <v>51</v>
      </c>
      <c r="C22" s="64">
        <f>C8</f>
        <v>0</v>
      </c>
      <c r="D22" s="21" t="s">
        <v>24</v>
      </c>
      <c r="E22" s="64">
        <f>E8+E14</f>
        <v>0</v>
      </c>
      <c r="F22" s="64">
        <f t="shared" si="5"/>
        <v>3.0000000000000001E-3</v>
      </c>
      <c r="G22" s="64">
        <f t="shared" si="5"/>
        <v>1.3499999999999998E-2</v>
      </c>
      <c r="H22" s="64">
        <f t="shared" si="5"/>
        <v>2.205E-2</v>
      </c>
      <c r="I22" s="64">
        <f t="shared" si="5"/>
        <v>3.4419999999999999E-2</v>
      </c>
      <c r="J22" s="64">
        <f t="shared" si="5"/>
        <v>5.0000000000000001E-3</v>
      </c>
      <c r="K22" s="64">
        <f t="shared" si="5"/>
        <v>0</v>
      </c>
      <c r="L22" s="64">
        <f t="shared" si="5"/>
        <v>0</v>
      </c>
      <c r="M22" s="64">
        <f t="shared" si="5"/>
        <v>1E-3</v>
      </c>
      <c r="N22" s="64">
        <f t="shared" si="5"/>
        <v>3.0000000000000001E-3</v>
      </c>
      <c r="O22" s="64">
        <f t="shared" si="5"/>
        <v>1.2999999999999999E-2</v>
      </c>
      <c r="P22" s="64">
        <f t="shared" si="5"/>
        <v>1E-3</v>
      </c>
      <c r="Q22" s="50">
        <f t="shared" si="4"/>
        <v>9.5970000000000014E-2</v>
      </c>
      <c r="R22" s="19"/>
      <c r="S22" s="20"/>
    </row>
    <row r="23" spans="1:19" x14ac:dyDescent="0.2">
      <c r="A23" s="14" t="s">
        <v>43</v>
      </c>
      <c r="B23" s="15" t="s">
        <v>53</v>
      </c>
      <c r="C23" s="64">
        <f>C9</f>
        <v>-40.253999999999998</v>
      </c>
      <c r="D23" s="17">
        <v>29</v>
      </c>
      <c r="E23" s="64">
        <f>E9+E15</f>
        <v>0</v>
      </c>
      <c r="F23" s="64">
        <f t="shared" si="5"/>
        <v>5.1000000000000004E-3</v>
      </c>
      <c r="G23" s="64">
        <f t="shared" si="5"/>
        <v>1.7500000000000002E-2</v>
      </c>
      <c r="H23" s="64">
        <f t="shared" si="5"/>
        <v>2.3800000000000002E-2</v>
      </c>
      <c r="I23" s="64">
        <f t="shared" si="5"/>
        <v>1.0999999999999999E-2</v>
      </c>
      <c r="J23" s="64">
        <f t="shared" si="5"/>
        <v>1.4500000000000001E-2</v>
      </c>
      <c r="K23" s="64">
        <f t="shared" si="5"/>
        <v>5.7999999999999996E-3</v>
      </c>
      <c r="L23" s="64">
        <f t="shared" si="5"/>
        <v>3.5999999999999999E-3</v>
      </c>
      <c r="M23" s="64">
        <f t="shared" si="5"/>
        <v>1.5999999999999999E-3</v>
      </c>
      <c r="N23" s="64">
        <f t="shared" si="5"/>
        <v>8.0000000000000002E-3</v>
      </c>
      <c r="O23" s="64">
        <f t="shared" si="5"/>
        <v>0.01</v>
      </c>
      <c r="P23" s="64">
        <f t="shared" si="5"/>
        <v>8.9999999999999993E-3</v>
      </c>
      <c r="Q23" s="50">
        <f t="shared" si="4"/>
        <v>0.1099</v>
      </c>
      <c r="R23" s="19"/>
      <c r="S23" s="20"/>
    </row>
    <row r="24" spans="1:19" x14ac:dyDescent="0.2">
      <c r="A24" s="14" t="s">
        <v>43</v>
      </c>
      <c r="B24" s="93" t="s">
        <v>55</v>
      </c>
      <c r="C24" s="64">
        <f>C10</f>
        <v>0</v>
      </c>
      <c r="D24" s="17">
        <v>32</v>
      </c>
      <c r="E24" s="64">
        <f t="shared" ref="E24:P24" si="6">E10+E16</f>
        <v>5.0000000000000001E-3</v>
      </c>
      <c r="F24" s="64">
        <f t="shared" si="6"/>
        <v>1.5E-3</v>
      </c>
      <c r="G24" s="64">
        <f t="shared" si="6"/>
        <v>5.4999999999999997E-3</v>
      </c>
      <c r="H24" s="64">
        <f t="shared" si="6"/>
        <v>2.8000000000000001E-2</v>
      </c>
      <c r="I24" s="64">
        <f t="shared" si="6"/>
        <v>0.52500000000000036</v>
      </c>
      <c r="J24" s="64">
        <f t="shared" si="6"/>
        <v>0.55990000000000018</v>
      </c>
      <c r="K24" s="64">
        <f t="shared" si="6"/>
        <v>1.3499999999999998E-2</v>
      </c>
      <c r="L24" s="64">
        <f t="shared" si="6"/>
        <v>1.7500000000000002E-2</v>
      </c>
      <c r="M24" s="64">
        <f t="shared" si="6"/>
        <v>3.4000000000000002E-3</v>
      </c>
      <c r="N24" s="64">
        <f t="shared" si="6"/>
        <v>0</v>
      </c>
      <c r="O24" s="64">
        <f t="shared" si="6"/>
        <v>0</v>
      </c>
      <c r="P24" s="64">
        <f t="shared" si="6"/>
        <v>0</v>
      </c>
      <c r="Q24" s="50">
        <f t="shared" si="4"/>
        <v>1.1593000000000009</v>
      </c>
      <c r="R24" s="19"/>
      <c r="S24" s="20"/>
    </row>
    <row r="25" spans="1:19" x14ac:dyDescent="0.2">
      <c r="A25" s="14" t="s">
        <v>43</v>
      </c>
      <c r="B25" s="91">
        <v>2019</v>
      </c>
      <c r="C25" s="92">
        <v>0</v>
      </c>
      <c r="D25" s="94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59"/>
      <c r="R25" s="61"/>
      <c r="S25" s="48"/>
    </row>
    <row r="26" spans="1:19" ht="12" thickBot="1" x14ac:dyDescent="0.25">
      <c r="A26" s="66" t="s">
        <v>43</v>
      </c>
      <c r="B26" s="67"/>
      <c r="C26" s="70">
        <f>SUM(C19:C25)</f>
        <v>16.746000000000002</v>
      </c>
      <c r="D26" s="77" t="s">
        <v>25</v>
      </c>
      <c r="E26" s="70">
        <f t="shared" ref="E26:Q26" si="7">SUM(E19:E24)</f>
        <v>5.0000000000000001E-3</v>
      </c>
      <c r="F26" s="70">
        <f t="shared" si="7"/>
        <v>2.86E-2</v>
      </c>
      <c r="G26" s="70">
        <f t="shared" si="7"/>
        <v>4.3499999999999997E-2</v>
      </c>
      <c r="H26" s="70">
        <f t="shared" si="7"/>
        <v>7.7850000000000003E-2</v>
      </c>
      <c r="I26" s="70">
        <f t="shared" si="7"/>
        <v>0.57742000000000038</v>
      </c>
      <c r="J26" s="70">
        <f t="shared" si="7"/>
        <v>0.57940000000000014</v>
      </c>
      <c r="K26" s="70">
        <f t="shared" si="7"/>
        <v>1.9299999999999998E-2</v>
      </c>
      <c r="L26" s="70">
        <f t="shared" si="7"/>
        <v>2.1100000000000001E-2</v>
      </c>
      <c r="M26" s="70">
        <f t="shared" si="7"/>
        <v>6.0000000000000001E-3</v>
      </c>
      <c r="N26" s="70">
        <f t="shared" si="7"/>
        <v>1.3000000000000001E-2</v>
      </c>
      <c r="O26" s="70">
        <f t="shared" si="7"/>
        <v>2.4E-2</v>
      </c>
      <c r="P26" s="70">
        <f t="shared" si="7"/>
        <v>1.7000000000000001E-2</v>
      </c>
      <c r="Q26" s="71">
        <f t="shared" si="7"/>
        <v>1.412170000000001</v>
      </c>
      <c r="R26" s="69">
        <f>Q26/C26%</f>
        <v>8.4328794936104199</v>
      </c>
      <c r="S26" s="72">
        <f>C26-Q26</f>
        <v>15.333830000000001</v>
      </c>
    </row>
    <row r="28" spans="1:19" ht="12" thickBot="1" x14ac:dyDescent="0.25"/>
    <row r="29" spans="1:19" x14ac:dyDescent="0.2">
      <c r="A29" s="5" t="s">
        <v>0</v>
      </c>
      <c r="B29" s="6"/>
      <c r="C29" s="6"/>
      <c r="D29" s="65" t="s">
        <v>41</v>
      </c>
      <c r="E29" s="37" t="s">
        <v>44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9"/>
    </row>
    <row r="30" spans="1:19" x14ac:dyDescent="0.2">
      <c r="A30" s="10" t="s">
        <v>2</v>
      </c>
      <c r="B30" s="11" t="s">
        <v>3</v>
      </c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1" t="s">
        <v>9</v>
      </c>
      <c r="I30" s="11" t="s">
        <v>10</v>
      </c>
      <c r="J30" s="11" t="s">
        <v>11</v>
      </c>
      <c r="K30" s="11" t="s">
        <v>12</v>
      </c>
      <c r="L30" s="11" t="s">
        <v>13</v>
      </c>
      <c r="M30" s="11" t="s">
        <v>14</v>
      </c>
      <c r="N30" s="11" t="s">
        <v>15</v>
      </c>
      <c r="O30" s="11" t="s">
        <v>16</v>
      </c>
      <c r="P30" s="11" t="s">
        <v>17</v>
      </c>
      <c r="Q30" s="11" t="s">
        <v>18</v>
      </c>
      <c r="R30" s="11" t="s">
        <v>19</v>
      </c>
      <c r="S30" s="13" t="s">
        <v>20</v>
      </c>
    </row>
    <row r="31" spans="1:19" x14ac:dyDescent="0.2">
      <c r="A31" s="14" t="s">
        <v>43</v>
      </c>
      <c r="B31" s="15" t="s">
        <v>22</v>
      </c>
      <c r="C31" s="49">
        <v>37</v>
      </c>
      <c r="D31" s="17">
        <v>24</v>
      </c>
      <c r="E31" s="64"/>
      <c r="F31" s="64"/>
      <c r="G31" s="64"/>
      <c r="H31" s="64"/>
      <c r="I31" s="64"/>
      <c r="J31" s="64"/>
      <c r="K31" s="64"/>
      <c r="L31" s="64"/>
      <c r="M31" s="64"/>
      <c r="N31" s="15"/>
      <c r="O31" s="15"/>
      <c r="P31" s="15"/>
      <c r="Q31" s="50">
        <f>SUM(E31:P31)</f>
        <v>0</v>
      </c>
      <c r="R31" s="15"/>
      <c r="S31" s="20"/>
    </row>
    <row r="32" spans="1:19" x14ac:dyDescent="0.2">
      <c r="A32" s="14" t="s">
        <v>43</v>
      </c>
      <c r="B32" s="15" t="s">
        <v>51</v>
      </c>
      <c r="C32" s="64">
        <f>-1.44-5.87</f>
        <v>-7.3100000000000005</v>
      </c>
      <c r="D32" s="21"/>
      <c r="E32" s="18"/>
      <c r="F32" s="64"/>
      <c r="G32" s="64"/>
      <c r="H32" s="64"/>
      <c r="I32" s="64"/>
      <c r="J32" s="15"/>
      <c r="K32" s="15"/>
      <c r="L32" s="15"/>
      <c r="M32" s="15"/>
      <c r="N32" s="15"/>
      <c r="O32" s="15"/>
      <c r="P32" s="15"/>
      <c r="Q32" s="50"/>
      <c r="R32" s="15"/>
      <c r="S32" s="20"/>
    </row>
    <row r="33" spans="1:24" x14ac:dyDescent="0.2">
      <c r="A33" s="14" t="s">
        <v>43</v>
      </c>
      <c r="B33" s="15" t="s">
        <v>52</v>
      </c>
      <c r="C33" s="49">
        <f>4-7.12-0.47+18.178</f>
        <v>14.588000000000001</v>
      </c>
      <c r="D33" s="21"/>
      <c r="E33" s="64"/>
      <c r="F33" s="64"/>
      <c r="G33" s="64"/>
      <c r="H33" s="64"/>
      <c r="I33" s="64"/>
      <c r="J33" s="15"/>
      <c r="K33" s="15"/>
      <c r="L33" s="15"/>
      <c r="M33" s="15"/>
      <c r="N33" s="15"/>
      <c r="O33" s="15"/>
      <c r="P33" s="15"/>
      <c r="Q33" s="50"/>
      <c r="R33" s="15"/>
      <c r="S33" s="20"/>
    </row>
    <row r="34" spans="1:24" x14ac:dyDescent="0.2">
      <c r="A34" s="14" t="s">
        <v>43</v>
      </c>
      <c r="B34" s="15" t="s">
        <v>53</v>
      </c>
      <c r="C34" s="49">
        <f>-26.1-18.178</f>
        <v>-44.278000000000006</v>
      </c>
      <c r="D34" s="17"/>
      <c r="E34" s="64"/>
      <c r="F34" s="64"/>
      <c r="G34" s="64"/>
      <c r="H34" s="64"/>
      <c r="I34" s="64"/>
      <c r="J34" s="15"/>
      <c r="K34" s="15"/>
      <c r="L34" s="15"/>
      <c r="M34" s="15"/>
      <c r="N34" s="15"/>
      <c r="O34" s="15"/>
      <c r="P34" s="15"/>
      <c r="Q34" s="50"/>
      <c r="R34" s="15"/>
      <c r="S34" s="20"/>
    </row>
    <row r="35" spans="1:24" x14ac:dyDescent="0.2">
      <c r="A35" s="14" t="s">
        <v>43</v>
      </c>
      <c r="B35" s="93" t="s">
        <v>55</v>
      </c>
      <c r="C35" s="49"/>
      <c r="D35" s="17"/>
      <c r="E35" s="64"/>
      <c r="F35" s="64"/>
      <c r="G35" s="64"/>
      <c r="H35" s="64"/>
      <c r="I35" s="64"/>
      <c r="J35" s="15"/>
      <c r="K35" s="15"/>
      <c r="L35" s="15"/>
      <c r="M35" s="15"/>
      <c r="N35" s="15"/>
      <c r="O35" s="15"/>
      <c r="P35" s="15"/>
      <c r="Q35" s="50"/>
      <c r="R35" s="15"/>
      <c r="S35" s="20"/>
    </row>
    <row r="36" spans="1:24" x14ac:dyDescent="0.2">
      <c r="A36" s="14" t="s">
        <v>43</v>
      </c>
      <c r="B36" s="91">
        <v>2019</v>
      </c>
      <c r="C36" s="92">
        <v>0.10100000000000001</v>
      </c>
      <c r="D36" s="17"/>
      <c r="E36" s="64"/>
      <c r="F36" s="64"/>
      <c r="G36" s="64"/>
      <c r="H36" s="64"/>
      <c r="I36" s="64"/>
      <c r="J36" s="15"/>
      <c r="K36" s="15"/>
      <c r="L36" s="15"/>
      <c r="M36" s="15"/>
      <c r="N36" s="15"/>
      <c r="O36" s="15"/>
      <c r="P36" s="15"/>
      <c r="Q36" s="50"/>
      <c r="R36" s="15"/>
      <c r="S36" s="20"/>
    </row>
    <row r="37" spans="1:24" ht="12" thickBot="1" x14ac:dyDescent="0.25">
      <c r="A37" s="66" t="s">
        <v>43</v>
      </c>
      <c r="B37" s="67"/>
      <c r="C37" s="70">
        <f>SUM(C31:C36)</f>
        <v>0.1009999999999929</v>
      </c>
      <c r="D37" s="78">
        <v>24</v>
      </c>
      <c r="E37" s="70">
        <f>SUM(E31:E36)</f>
        <v>0</v>
      </c>
      <c r="F37" s="70">
        <f>SUM(F31:F36)</f>
        <v>0</v>
      </c>
      <c r="G37" s="70">
        <f t="shared" ref="G37:P37" si="8">SUM(G31:G36)</f>
        <v>0</v>
      </c>
      <c r="H37" s="70">
        <f t="shared" si="8"/>
        <v>0</v>
      </c>
      <c r="I37" s="70">
        <f t="shared" si="8"/>
        <v>0</v>
      </c>
      <c r="J37" s="70">
        <f t="shared" si="8"/>
        <v>0</v>
      </c>
      <c r="K37" s="70">
        <f t="shared" si="8"/>
        <v>0</v>
      </c>
      <c r="L37" s="70">
        <f t="shared" si="8"/>
        <v>0</v>
      </c>
      <c r="M37" s="70">
        <f t="shared" si="8"/>
        <v>0</v>
      </c>
      <c r="N37" s="70">
        <f t="shared" si="8"/>
        <v>0</v>
      </c>
      <c r="O37" s="70">
        <f t="shared" si="8"/>
        <v>0</v>
      </c>
      <c r="P37" s="70">
        <f t="shared" si="8"/>
        <v>0</v>
      </c>
      <c r="Q37" s="71">
        <f>SUM(Q31:Q36)</f>
        <v>0</v>
      </c>
      <c r="R37" s="102">
        <f>Q37/C37%</f>
        <v>0</v>
      </c>
      <c r="S37" s="72">
        <f>C37-Q37</f>
        <v>0.1009999999999929</v>
      </c>
    </row>
    <row r="39" spans="1:24" x14ac:dyDescent="0.2">
      <c r="Q39" s="28"/>
    </row>
    <row r="40" spans="1:24" x14ac:dyDescent="0.2">
      <c r="A40" s="1" t="s">
        <v>45</v>
      </c>
      <c r="X40" s="1"/>
    </row>
    <row r="41" spans="1:24" ht="11.25" customHeight="1" x14ac:dyDescent="0.2">
      <c r="A41" s="105" t="s">
        <v>68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X41" s="1"/>
    </row>
    <row r="42" spans="1:24" x14ac:dyDescent="0.2">
      <c r="X42" s="1"/>
    </row>
    <row r="43" spans="1:24" x14ac:dyDescent="0.2">
      <c r="A43" s="1" t="s">
        <v>46</v>
      </c>
      <c r="B43" s="1" t="s">
        <v>47</v>
      </c>
      <c r="X43" s="1"/>
    </row>
    <row r="44" spans="1:24" x14ac:dyDescent="0.2">
      <c r="X44" s="1"/>
    </row>
    <row r="45" spans="1:24" x14ac:dyDescent="0.2">
      <c r="X45" s="1"/>
    </row>
    <row r="46" spans="1:24" x14ac:dyDescent="0.2">
      <c r="X46" s="1"/>
    </row>
    <row r="47" spans="1:24" ht="12.75" x14ac:dyDescent="0.2">
      <c r="A47" s="1" t="s">
        <v>49</v>
      </c>
      <c r="B47" s="1" t="s">
        <v>66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X47" s="1"/>
    </row>
    <row r="48" spans="1:24" ht="12.75" x14ac:dyDescent="0.2">
      <c r="B48" s="1" t="s">
        <v>57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X48" s="1"/>
    </row>
    <row r="49" spans="1:24" ht="12.75" x14ac:dyDescent="0.2">
      <c r="B49" s="1" t="s">
        <v>56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X49" s="1"/>
    </row>
    <row r="50" spans="1:24" ht="12.75" x14ac:dyDescent="0.2">
      <c r="B50" s="1" t="s">
        <v>67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X50" s="1"/>
    </row>
    <row r="51" spans="1:24" ht="12.75" x14ac:dyDescent="0.2">
      <c r="A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X51" s="1"/>
    </row>
    <row r="52" spans="1:24" x14ac:dyDescent="0.2">
      <c r="X52" s="1"/>
    </row>
  </sheetData>
  <mergeCells count="2">
    <mergeCell ref="A41:S41"/>
    <mergeCell ref="A1:S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N61"/>
  <sheetViews>
    <sheetView workbookViewId="0">
      <selection activeCell="V9" sqref="V9"/>
    </sheetView>
  </sheetViews>
  <sheetFormatPr defaultColWidth="9.140625" defaultRowHeight="11.25" x14ac:dyDescent="0.2"/>
  <cols>
    <col min="1" max="1" width="9.140625" style="1"/>
    <col min="2" max="2" width="10.42578125" style="1" customWidth="1"/>
    <col min="3" max="3" width="6.28515625" style="1" customWidth="1"/>
    <col min="4" max="4" width="7.5703125" style="1" bestFit="1" customWidth="1"/>
    <col min="5" max="5" width="6.28515625" style="1" bestFit="1" customWidth="1"/>
    <col min="6" max="6" width="5.28515625" style="1" bestFit="1" customWidth="1"/>
    <col min="7" max="16" width="4.85546875" style="1" bestFit="1" customWidth="1"/>
    <col min="17" max="17" width="8.28515625" style="1" bestFit="1" customWidth="1"/>
    <col min="18" max="18" width="4.85546875" style="1" bestFit="1" customWidth="1"/>
    <col min="19" max="19" width="8.85546875" style="1" bestFit="1" customWidth="1"/>
    <col min="20" max="20" width="1.85546875" style="3" customWidth="1"/>
    <col min="21" max="16384" width="9.140625" style="1"/>
  </cols>
  <sheetData>
    <row r="1" spans="1:40" ht="12.75" x14ac:dyDescent="0.2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3" spans="1:40" ht="12" thickBot="1" x14ac:dyDescent="0.25"/>
    <row r="4" spans="1:40" x14ac:dyDescent="0.2">
      <c r="A4" s="5" t="s">
        <v>0</v>
      </c>
      <c r="B4" s="6"/>
      <c r="C4" s="6"/>
      <c r="D4" s="65" t="s">
        <v>35</v>
      </c>
      <c r="E4" s="7" t="s">
        <v>36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/>
      <c r="S4" s="9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</row>
    <row r="5" spans="1:40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37</v>
      </c>
      <c r="R5" s="12" t="s">
        <v>19</v>
      </c>
      <c r="S5" s="13" t="s">
        <v>20</v>
      </c>
    </row>
    <row r="6" spans="1:40" x14ac:dyDescent="0.2">
      <c r="A6" s="15" t="s">
        <v>38</v>
      </c>
      <c r="B6" s="15" t="s">
        <v>22</v>
      </c>
      <c r="C6" s="15"/>
      <c r="D6" s="21" t="s">
        <v>30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51">
        <f>SUM(E6:P6)</f>
        <v>0</v>
      </c>
      <c r="R6" s="19"/>
      <c r="S6" s="40"/>
    </row>
    <row r="7" spans="1:40" x14ac:dyDescent="0.2">
      <c r="A7" s="15" t="s">
        <v>38</v>
      </c>
      <c r="B7" s="15"/>
      <c r="C7" s="15"/>
      <c r="D7" s="21" t="s">
        <v>24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>
        <v>2</v>
      </c>
      <c r="Q7" s="51">
        <f>SUM(E7:P7)</f>
        <v>2</v>
      </c>
      <c r="R7" s="19"/>
      <c r="S7" s="40"/>
    </row>
    <row r="8" spans="1:40" x14ac:dyDescent="0.2">
      <c r="A8" s="15" t="s">
        <v>38</v>
      </c>
      <c r="B8" s="15"/>
      <c r="C8" s="15"/>
      <c r="D8" s="17">
        <v>29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51">
        <f>SUM(E8:P8)</f>
        <v>0</v>
      </c>
      <c r="R8" s="19"/>
      <c r="S8" s="40"/>
    </row>
    <row r="9" spans="1:40" x14ac:dyDescent="0.2">
      <c r="A9" s="52" t="s">
        <v>38</v>
      </c>
      <c r="B9" s="53" t="s">
        <v>50</v>
      </c>
      <c r="C9" s="53">
        <v>0</v>
      </c>
      <c r="D9" s="53" t="s">
        <v>39</v>
      </c>
      <c r="E9" s="51">
        <f t="shared" ref="E9:Q9" si="0">SUM(E6:E8)</f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1">
        <f t="shared" si="0"/>
        <v>0</v>
      </c>
      <c r="L9" s="51">
        <f t="shared" si="0"/>
        <v>0</v>
      </c>
      <c r="M9" s="51">
        <f t="shared" si="0"/>
        <v>0</v>
      </c>
      <c r="N9" s="51">
        <f t="shared" si="0"/>
        <v>0</v>
      </c>
      <c r="O9" s="51">
        <f t="shared" si="0"/>
        <v>0</v>
      </c>
      <c r="P9" s="51">
        <f t="shared" si="0"/>
        <v>2</v>
      </c>
      <c r="Q9" s="54">
        <f t="shared" si="0"/>
        <v>2</v>
      </c>
      <c r="R9" s="55"/>
      <c r="S9" s="41">
        <f>C9-Q9</f>
        <v>-2</v>
      </c>
    </row>
    <row r="10" spans="1:40" x14ac:dyDescent="0.2">
      <c r="A10" s="23" t="s">
        <v>26</v>
      </c>
      <c r="B10" s="24"/>
      <c r="C10" s="24"/>
      <c r="D10" s="2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6"/>
      <c r="S10" s="43"/>
    </row>
    <row r="11" spans="1:40" x14ac:dyDescent="0.2">
      <c r="A11" s="14" t="s">
        <v>38</v>
      </c>
      <c r="B11" s="15" t="s">
        <v>22</v>
      </c>
      <c r="C11" s="16">
        <v>1823</v>
      </c>
      <c r="D11" s="21" t="s">
        <v>30</v>
      </c>
      <c r="E11" s="44">
        <v>1</v>
      </c>
      <c r="F11" s="44">
        <v>44</v>
      </c>
      <c r="G11" s="44">
        <v>11</v>
      </c>
      <c r="H11" s="44">
        <v>15</v>
      </c>
      <c r="I11" s="44">
        <v>19</v>
      </c>
      <c r="J11" s="44">
        <v>15</v>
      </c>
      <c r="K11" s="44">
        <v>3</v>
      </c>
      <c r="L11" s="44">
        <v>5</v>
      </c>
      <c r="M11" s="44">
        <v>20</v>
      </c>
      <c r="N11" s="44">
        <v>74</v>
      </c>
      <c r="O11" s="44">
        <v>42</v>
      </c>
      <c r="P11" s="44">
        <v>1</v>
      </c>
      <c r="Q11" s="51">
        <f>SUM(E11:P11)</f>
        <v>250</v>
      </c>
      <c r="R11" s="19"/>
      <c r="S11" s="40"/>
    </row>
    <row r="12" spans="1:40" x14ac:dyDescent="0.2">
      <c r="A12" s="14" t="s">
        <v>38</v>
      </c>
      <c r="B12" s="91">
        <v>2019</v>
      </c>
      <c r="C12" s="103">
        <v>213</v>
      </c>
      <c r="D12" s="21" t="s">
        <v>24</v>
      </c>
      <c r="E12" s="44">
        <v>6</v>
      </c>
      <c r="F12" s="44">
        <v>23</v>
      </c>
      <c r="G12" s="44">
        <v>38</v>
      </c>
      <c r="H12" s="44">
        <v>21</v>
      </c>
      <c r="I12" s="44">
        <v>6</v>
      </c>
      <c r="J12" s="44"/>
      <c r="K12" s="44"/>
      <c r="L12" s="44">
        <v>1</v>
      </c>
      <c r="M12" s="44">
        <v>1</v>
      </c>
      <c r="N12" s="44">
        <v>12</v>
      </c>
      <c r="O12" s="44"/>
      <c r="P12" s="44">
        <v>4</v>
      </c>
      <c r="Q12" s="51">
        <f>SUM(E12:P12)</f>
        <v>112</v>
      </c>
      <c r="R12" s="19"/>
      <c r="S12" s="40"/>
    </row>
    <row r="13" spans="1:40" x14ac:dyDescent="0.2">
      <c r="A13" s="14" t="s">
        <v>38</v>
      </c>
      <c r="B13" s="15" t="s">
        <v>58</v>
      </c>
      <c r="C13" s="15"/>
      <c r="D13" s="17">
        <v>29</v>
      </c>
      <c r="E13" s="44">
        <v>12</v>
      </c>
      <c r="F13" s="44">
        <v>27</v>
      </c>
      <c r="G13" s="44">
        <v>25</v>
      </c>
      <c r="H13" s="44">
        <v>16</v>
      </c>
      <c r="I13" s="44">
        <v>14</v>
      </c>
      <c r="J13" s="44"/>
      <c r="K13" s="44">
        <v>1</v>
      </c>
      <c r="L13" s="44">
        <v>3</v>
      </c>
      <c r="M13" s="44">
        <v>5</v>
      </c>
      <c r="N13" s="44">
        <v>6</v>
      </c>
      <c r="O13" s="44">
        <v>11</v>
      </c>
      <c r="P13" s="44">
        <v>6</v>
      </c>
      <c r="Q13" s="51">
        <f>SUM(E13:P13)</f>
        <v>126</v>
      </c>
      <c r="R13" s="19"/>
      <c r="S13" s="40"/>
    </row>
    <row r="14" spans="1:40" x14ac:dyDescent="0.2">
      <c r="A14" s="52" t="s">
        <v>38</v>
      </c>
      <c r="B14" s="53" t="s">
        <v>50</v>
      </c>
      <c r="C14" s="53">
        <f>SUM(C11:C13)</f>
        <v>2036</v>
      </c>
      <c r="D14" s="53" t="s">
        <v>39</v>
      </c>
      <c r="E14" s="51">
        <f t="shared" ref="E14:Q14" si="1">SUM(E11:E13)</f>
        <v>19</v>
      </c>
      <c r="F14" s="51">
        <f t="shared" si="1"/>
        <v>94</v>
      </c>
      <c r="G14" s="51">
        <f t="shared" si="1"/>
        <v>74</v>
      </c>
      <c r="H14" s="51">
        <f t="shared" si="1"/>
        <v>52</v>
      </c>
      <c r="I14" s="51">
        <f t="shared" si="1"/>
        <v>39</v>
      </c>
      <c r="J14" s="51">
        <f t="shared" si="1"/>
        <v>15</v>
      </c>
      <c r="K14" s="51">
        <f t="shared" si="1"/>
        <v>4</v>
      </c>
      <c r="L14" s="51">
        <f t="shared" si="1"/>
        <v>9</v>
      </c>
      <c r="M14" s="51">
        <f t="shared" si="1"/>
        <v>26</v>
      </c>
      <c r="N14" s="51">
        <f t="shared" si="1"/>
        <v>92</v>
      </c>
      <c r="O14" s="51">
        <f t="shared" si="1"/>
        <v>53</v>
      </c>
      <c r="P14" s="51">
        <f t="shared" si="1"/>
        <v>11</v>
      </c>
      <c r="Q14" s="54">
        <f t="shared" si="1"/>
        <v>488</v>
      </c>
      <c r="R14" s="55">
        <f>Q14/C14%</f>
        <v>23.968565815324165</v>
      </c>
      <c r="S14" s="41">
        <f>C14-Q14</f>
        <v>1548</v>
      </c>
    </row>
    <row r="15" spans="1:40" x14ac:dyDescent="0.2">
      <c r="A15" s="23" t="s">
        <v>27</v>
      </c>
      <c r="B15" s="24"/>
      <c r="C15" s="24"/>
      <c r="D15" s="24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26"/>
      <c r="S15" s="43"/>
    </row>
    <row r="16" spans="1:40" x14ac:dyDescent="0.2">
      <c r="A16" s="14" t="s">
        <v>38</v>
      </c>
      <c r="B16" s="15" t="s">
        <v>22</v>
      </c>
      <c r="C16" s="16">
        <v>1823</v>
      </c>
      <c r="D16" s="21" t="s">
        <v>30</v>
      </c>
      <c r="E16" s="44">
        <f t="shared" ref="E16:O18" si="2">E6+E11</f>
        <v>1</v>
      </c>
      <c r="F16" s="44">
        <f t="shared" si="2"/>
        <v>44</v>
      </c>
      <c r="G16" s="44">
        <f t="shared" si="2"/>
        <v>11</v>
      </c>
      <c r="H16" s="44">
        <f t="shared" si="2"/>
        <v>15</v>
      </c>
      <c r="I16" s="44">
        <f t="shared" si="2"/>
        <v>19</v>
      </c>
      <c r="J16" s="44">
        <f t="shared" si="2"/>
        <v>15</v>
      </c>
      <c r="K16" s="44">
        <f t="shared" si="2"/>
        <v>3</v>
      </c>
      <c r="L16" s="44">
        <f t="shared" si="2"/>
        <v>5</v>
      </c>
      <c r="M16" s="44">
        <f t="shared" si="2"/>
        <v>20</v>
      </c>
      <c r="N16" s="44">
        <f t="shared" si="2"/>
        <v>74</v>
      </c>
      <c r="O16" s="44">
        <f t="shared" si="2"/>
        <v>42</v>
      </c>
      <c r="P16" s="44">
        <f>P6+P11</f>
        <v>1</v>
      </c>
      <c r="Q16" s="51">
        <f>SUM(E16:P16)</f>
        <v>250</v>
      </c>
      <c r="R16" s="19"/>
      <c r="S16" s="40"/>
    </row>
    <row r="17" spans="1:19" x14ac:dyDescent="0.2">
      <c r="A17" s="14" t="s">
        <v>38</v>
      </c>
      <c r="B17" s="91">
        <v>2019</v>
      </c>
      <c r="C17" s="103">
        <v>213</v>
      </c>
      <c r="D17" s="21" t="s">
        <v>24</v>
      </c>
      <c r="E17" s="44">
        <f t="shared" si="2"/>
        <v>6</v>
      </c>
      <c r="F17" s="44">
        <f t="shared" si="2"/>
        <v>23</v>
      </c>
      <c r="G17" s="44">
        <f t="shared" si="2"/>
        <v>38</v>
      </c>
      <c r="H17" s="44">
        <f t="shared" si="2"/>
        <v>21</v>
      </c>
      <c r="I17" s="44">
        <f t="shared" si="2"/>
        <v>6</v>
      </c>
      <c r="J17" s="44">
        <f t="shared" si="2"/>
        <v>0</v>
      </c>
      <c r="K17" s="44">
        <f t="shared" si="2"/>
        <v>0</v>
      </c>
      <c r="L17" s="44">
        <f t="shared" si="2"/>
        <v>1</v>
      </c>
      <c r="M17" s="44">
        <f t="shared" si="2"/>
        <v>1</v>
      </c>
      <c r="N17" s="44">
        <f t="shared" si="2"/>
        <v>12</v>
      </c>
      <c r="O17" s="44">
        <f t="shared" si="2"/>
        <v>0</v>
      </c>
      <c r="P17" s="44">
        <f>P7+P12</f>
        <v>6</v>
      </c>
      <c r="Q17" s="51">
        <f>SUM(E17:P17)</f>
        <v>114</v>
      </c>
      <c r="R17" s="19"/>
      <c r="S17" s="40"/>
    </row>
    <row r="18" spans="1:19" x14ac:dyDescent="0.2">
      <c r="A18" s="14" t="s">
        <v>38</v>
      </c>
      <c r="B18" s="15" t="s">
        <v>58</v>
      </c>
      <c r="C18" s="44"/>
      <c r="D18" s="17">
        <v>29</v>
      </c>
      <c r="E18" s="44">
        <f t="shared" si="2"/>
        <v>12</v>
      </c>
      <c r="F18" s="44">
        <f t="shared" si="2"/>
        <v>27</v>
      </c>
      <c r="G18" s="44">
        <f t="shared" si="2"/>
        <v>25</v>
      </c>
      <c r="H18" s="44">
        <f t="shared" si="2"/>
        <v>16</v>
      </c>
      <c r="I18" s="44">
        <f t="shared" si="2"/>
        <v>14</v>
      </c>
      <c r="J18" s="44">
        <f t="shared" si="2"/>
        <v>0</v>
      </c>
      <c r="K18" s="44">
        <f t="shared" si="2"/>
        <v>1</v>
      </c>
      <c r="L18" s="44">
        <f t="shared" si="2"/>
        <v>3</v>
      </c>
      <c r="M18" s="44">
        <f t="shared" si="2"/>
        <v>5</v>
      </c>
      <c r="N18" s="44">
        <f t="shared" si="2"/>
        <v>6</v>
      </c>
      <c r="O18" s="44">
        <f t="shared" si="2"/>
        <v>11</v>
      </c>
      <c r="P18" s="44">
        <f>P8+P13</f>
        <v>6</v>
      </c>
      <c r="Q18" s="51">
        <f>SUM(E18:P18)</f>
        <v>126</v>
      </c>
      <c r="R18" s="19"/>
      <c r="S18" s="40"/>
    </row>
    <row r="19" spans="1:19" ht="12" thickBot="1" x14ac:dyDescent="0.25">
      <c r="A19" s="66" t="s">
        <v>38</v>
      </c>
      <c r="B19" s="67" t="s">
        <v>50</v>
      </c>
      <c r="C19" s="68">
        <f>SUM(C16:C18)</f>
        <v>2036</v>
      </c>
      <c r="D19" s="67" t="s">
        <v>39</v>
      </c>
      <c r="E19" s="68">
        <f t="shared" ref="E19:Q19" si="3">SUM(E16:E18)</f>
        <v>19</v>
      </c>
      <c r="F19" s="68">
        <f t="shared" si="3"/>
        <v>94</v>
      </c>
      <c r="G19" s="68">
        <f t="shared" si="3"/>
        <v>74</v>
      </c>
      <c r="H19" s="68">
        <f t="shared" si="3"/>
        <v>52</v>
      </c>
      <c r="I19" s="68">
        <f t="shared" si="3"/>
        <v>39</v>
      </c>
      <c r="J19" s="68">
        <f t="shared" si="3"/>
        <v>15</v>
      </c>
      <c r="K19" s="68">
        <f t="shared" si="3"/>
        <v>4</v>
      </c>
      <c r="L19" s="68">
        <f t="shared" si="3"/>
        <v>9</v>
      </c>
      <c r="M19" s="68">
        <f t="shared" si="3"/>
        <v>26</v>
      </c>
      <c r="N19" s="68">
        <f t="shared" si="3"/>
        <v>92</v>
      </c>
      <c r="O19" s="68">
        <f t="shared" si="3"/>
        <v>53</v>
      </c>
      <c r="P19" s="68">
        <f t="shared" si="3"/>
        <v>13</v>
      </c>
      <c r="Q19" s="74">
        <f t="shared" si="3"/>
        <v>490</v>
      </c>
      <c r="R19" s="69">
        <f>Q19/C19%</f>
        <v>24.06679764243615</v>
      </c>
      <c r="S19" s="75">
        <f>C19-Q19</f>
        <v>1546</v>
      </c>
    </row>
    <row r="20" spans="1:19" x14ac:dyDescent="0.2"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29"/>
    </row>
    <row r="21" spans="1:19" x14ac:dyDescent="0.2"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29"/>
    </row>
    <row r="22" spans="1:19" ht="33" customHeight="1" x14ac:dyDescent="0.2">
      <c r="A22" s="15" t="s">
        <v>58</v>
      </c>
      <c r="B22" s="108" t="s">
        <v>59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x14ac:dyDescent="0.2"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29"/>
    </row>
    <row r="24" spans="1:19" ht="12" thickBot="1" x14ac:dyDescent="0.25"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9" x14ac:dyDescent="0.2">
      <c r="A25" s="5" t="s">
        <v>0</v>
      </c>
      <c r="B25" s="6"/>
      <c r="C25" s="6"/>
      <c r="D25" s="65" t="s">
        <v>35</v>
      </c>
      <c r="E25" s="81" t="s">
        <v>40</v>
      </c>
      <c r="F25" s="82"/>
      <c r="G25" s="83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"/>
      <c r="S25" s="9"/>
    </row>
    <row r="26" spans="1:19" x14ac:dyDescent="0.2">
      <c r="A26" s="10" t="s">
        <v>2</v>
      </c>
      <c r="B26" s="11" t="s">
        <v>3</v>
      </c>
      <c r="C26" s="11" t="s">
        <v>4</v>
      </c>
      <c r="D26" s="11" t="s">
        <v>5</v>
      </c>
      <c r="E26" s="85" t="s">
        <v>6</v>
      </c>
      <c r="F26" s="85" t="s">
        <v>7</v>
      </c>
      <c r="G26" s="85" t="s">
        <v>8</v>
      </c>
      <c r="H26" s="85" t="s">
        <v>9</v>
      </c>
      <c r="I26" s="85" t="s">
        <v>10</v>
      </c>
      <c r="J26" s="85" t="s">
        <v>11</v>
      </c>
      <c r="K26" s="85" t="s">
        <v>12</v>
      </c>
      <c r="L26" s="85" t="s">
        <v>13</v>
      </c>
      <c r="M26" s="85" t="s">
        <v>14</v>
      </c>
      <c r="N26" s="85" t="s">
        <v>64</v>
      </c>
      <c r="O26" s="85" t="s">
        <v>16</v>
      </c>
      <c r="P26" s="85" t="s">
        <v>17</v>
      </c>
      <c r="Q26" s="85" t="s">
        <v>37</v>
      </c>
      <c r="R26" s="12" t="s">
        <v>19</v>
      </c>
      <c r="S26" s="13" t="s">
        <v>20</v>
      </c>
    </row>
    <row r="27" spans="1:19" x14ac:dyDescent="0.2">
      <c r="A27" s="15" t="s">
        <v>38</v>
      </c>
      <c r="B27" s="15" t="s">
        <v>22</v>
      </c>
      <c r="C27" s="15">
        <v>0</v>
      </c>
      <c r="D27" s="17">
        <v>32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51">
        <f>SUM(E27:P27)</f>
        <v>0</v>
      </c>
      <c r="R27" s="19"/>
      <c r="S27" s="20"/>
    </row>
    <row r="28" spans="1:19" x14ac:dyDescent="0.2">
      <c r="A28" s="52" t="s">
        <v>38</v>
      </c>
      <c r="B28" s="53" t="s">
        <v>50</v>
      </c>
      <c r="C28" s="53">
        <v>0</v>
      </c>
      <c r="D28" s="56">
        <v>32</v>
      </c>
      <c r="E28" s="51">
        <f t="shared" ref="E28:Q28" si="4">SUM(E27:E27)</f>
        <v>0</v>
      </c>
      <c r="F28" s="51">
        <f t="shared" si="4"/>
        <v>0</v>
      </c>
      <c r="G28" s="51">
        <f t="shared" si="4"/>
        <v>0</v>
      </c>
      <c r="H28" s="51">
        <f t="shared" si="4"/>
        <v>0</v>
      </c>
      <c r="I28" s="51">
        <f t="shared" si="4"/>
        <v>0</v>
      </c>
      <c r="J28" s="51">
        <f t="shared" si="4"/>
        <v>0</v>
      </c>
      <c r="K28" s="51">
        <f t="shared" si="4"/>
        <v>0</v>
      </c>
      <c r="L28" s="51">
        <f t="shared" si="4"/>
        <v>0</v>
      </c>
      <c r="M28" s="51">
        <f t="shared" si="4"/>
        <v>0</v>
      </c>
      <c r="N28" s="51">
        <f t="shared" si="4"/>
        <v>0</v>
      </c>
      <c r="O28" s="51">
        <f t="shared" si="4"/>
        <v>0</v>
      </c>
      <c r="P28" s="51">
        <f t="shared" si="4"/>
        <v>0</v>
      </c>
      <c r="Q28" s="54">
        <f t="shared" si="4"/>
        <v>0</v>
      </c>
      <c r="R28" s="55"/>
      <c r="S28" s="41">
        <f>C28-Q28</f>
        <v>0</v>
      </c>
    </row>
    <row r="29" spans="1:19" x14ac:dyDescent="0.2">
      <c r="A29" s="23" t="s">
        <v>26</v>
      </c>
      <c r="B29" s="24"/>
      <c r="C29" s="24"/>
      <c r="D29" s="24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26"/>
      <c r="S29" s="43"/>
    </row>
    <row r="30" spans="1:19" x14ac:dyDescent="0.2">
      <c r="A30" s="14" t="s">
        <v>38</v>
      </c>
      <c r="B30" s="15" t="s">
        <v>22</v>
      </c>
      <c r="C30" s="16">
        <f>995 + 300</f>
        <v>1295</v>
      </c>
      <c r="D30" s="17">
        <v>32</v>
      </c>
      <c r="E30" s="44">
        <v>7</v>
      </c>
      <c r="F30" s="44">
        <v>6</v>
      </c>
      <c r="G30" s="44">
        <v>37</v>
      </c>
      <c r="H30" s="44">
        <v>31</v>
      </c>
      <c r="I30" s="44">
        <v>18</v>
      </c>
      <c r="J30" s="44">
        <v>39</v>
      </c>
      <c r="K30" s="44">
        <v>129</v>
      </c>
      <c r="L30" s="18">
        <v>75</v>
      </c>
      <c r="M30" s="18">
        <v>381</v>
      </c>
      <c r="N30" s="44">
        <v>572</v>
      </c>
      <c r="O30" s="44"/>
      <c r="P30" s="44"/>
      <c r="Q30" s="51">
        <f>SUM(E30:P30)</f>
        <v>1295</v>
      </c>
      <c r="R30" s="19"/>
      <c r="S30" s="40"/>
    </row>
    <row r="31" spans="1:19" x14ac:dyDescent="0.2">
      <c r="A31" s="15"/>
      <c r="B31" s="91">
        <v>2019</v>
      </c>
      <c r="C31" s="103">
        <v>0</v>
      </c>
      <c r="D31" s="17"/>
      <c r="E31" s="79"/>
      <c r="F31" s="79"/>
      <c r="G31" s="79"/>
      <c r="H31" s="79"/>
      <c r="I31" s="44"/>
      <c r="J31" s="44"/>
      <c r="K31" s="73"/>
      <c r="L31" s="73"/>
      <c r="M31" s="73"/>
      <c r="N31" s="44"/>
      <c r="O31" s="44"/>
      <c r="P31" s="44"/>
      <c r="Q31" s="51"/>
      <c r="R31" s="19"/>
      <c r="S31" s="40"/>
    </row>
    <row r="32" spans="1:19" x14ac:dyDescent="0.2">
      <c r="A32" s="15"/>
      <c r="B32" s="15" t="s">
        <v>54</v>
      </c>
      <c r="C32" s="15"/>
      <c r="D32" s="17"/>
      <c r="E32" s="79"/>
      <c r="F32" s="79"/>
      <c r="G32" s="79"/>
      <c r="H32" s="79"/>
      <c r="I32" s="44"/>
      <c r="J32" s="44"/>
      <c r="K32" s="73"/>
      <c r="L32" s="73"/>
      <c r="M32" s="73"/>
      <c r="N32" s="44"/>
      <c r="O32" s="44"/>
      <c r="P32" s="44"/>
      <c r="Q32" s="51"/>
      <c r="R32" s="19"/>
      <c r="S32" s="40"/>
    </row>
    <row r="33" spans="1:19" x14ac:dyDescent="0.2">
      <c r="A33" s="52" t="s">
        <v>38</v>
      </c>
      <c r="B33" s="53" t="s">
        <v>50</v>
      </c>
      <c r="C33" s="53">
        <f>SUM(C30:C32)</f>
        <v>1295</v>
      </c>
      <c r="D33" s="56">
        <v>32</v>
      </c>
      <c r="E33" s="51">
        <f t="shared" ref="E33:Q33" si="5">SUM(E30:E30)</f>
        <v>7</v>
      </c>
      <c r="F33" s="51">
        <f t="shared" si="5"/>
        <v>6</v>
      </c>
      <c r="G33" s="51">
        <f t="shared" si="5"/>
        <v>37</v>
      </c>
      <c r="H33" s="51">
        <f t="shared" si="5"/>
        <v>31</v>
      </c>
      <c r="I33" s="51">
        <f t="shared" si="5"/>
        <v>18</v>
      </c>
      <c r="J33" s="51">
        <f t="shared" si="5"/>
        <v>39</v>
      </c>
      <c r="K33" s="51">
        <f t="shared" si="5"/>
        <v>129</v>
      </c>
      <c r="L33" s="51">
        <f t="shared" si="5"/>
        <v>75</v>
      </c>
      <c r="M33" s="51">
        <f t="shared" si="5"/>
        <v>381</v>
      </c>
      <c r="N33" s="51">
        <f t="shared" si="5"/>
        <v>572</v>
      </c>
      <c r="O33" s="51">
        <f>SUM(O30:O30)</f>
        <v>0</v>
      </c>
      <c r="P33" s="51">
        <f t="shared" si="5"/>
        <v>0</v>
      </c>
      <c r="Q33" s="54">
        <f t="shared" si="5"/>
        <v>1295</v>
      </c>
      <c r="R33" s="55">
        <f>Q33/C33%</f>
        <v>100</v>
      </c>
      <c r="S33" s="41">
        <f>C33-Q33</f>
        <v>0</v>
      </c>
    </row>
    <row r="34" spans="1:19" x14ac:dyDescent="0.2">
      <c r="A34" s="23" t="s">
        <v>27</v>
      </c>
      <c r="B34" s="24"/>
      <c r="C34" s="24"/>
      <c r="D34" s="2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26"/>
      <c r="S34" s="43"/>
    </row>
    <row r="35" spans="1:19" x14ac:dyDescent="0.2">
      <c r="A35" s="14" t="s">
        <v>38</v>
      </c>
      <c r="B35" s="15" t="s">
        <v>22</v>
      </c>
      <c r="C35" s="16">
        <f>995 + 300</f>
        <v>1295</v>
      </c>
      <c r="D35" s="21">
        <v>32</v>
      </c>
      <c r="E35" s="44">
        <f t="shared" ref="E35:P35" si="6">E27+E30</f>
        <v>7</v>
      </c>
      <c r="F35" s="44">
        <f t="shared" si="6"/>
        <v>6</v>
      </c>
      <c r="G35" s="44">
        <f t="shared" si="6"/>
        <v>37</v>
      </c>
      <c r="H35" s="44">
        <f t="shared" si="6"/>
        <v>31</v>
      </c>
      <c r="I35" s="44">
        <f t="shared" si="6"/>
        <v>18</v>
      </c>
      <c r="J35" s="44">
        <f t="shared" si="6"/>
        <v>39</v>
      </c>
      <c r="K35" s="44">
        <f t="shared" si="6"/>
        <v>129</v>
      </c>
      <c r="L35" s="44">
        <f t="shared" si="6"/>
        <v>75</v>
      </c>
      <c r="M35" s="44">
        <f t="shared" si="6"/>
        <v>381</v>
      </c>
      <c r="N35" s="44">
        <f t="shared" si="6"/>
        <v>572</v>
      </c>
      <c r="O35" s="44">
        <f t="shared" si="6"/>
        <v>0</v>
      </c>
      <c r="P35" s="44">
        <f t="shared" si="6"/>
        <v>0</v>
      </c>
      <c r="Q35" s="51">
        <f>SUM(E35:P35)</f>
        <v>1295</v>
      </c>
      <c r="R35" s="19"/>
      <c r="S35" s="40"/>
    </row>
    <row r="36" spans="1:19" x14ac:dyDescent="0.2">
      <c r="A36" s="45"/>
      <c r="B36" s="91">
        <v>2019</v>
      </c>
      <c r="C36" s="103">
        <v>0</v>
      </c>
      <c r="D36" s="46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9"/>
      <c r="R36" s="61"/>
      <c r="S36" s="90"/>
    </row>
    <row r="37" spans="1:19" x14ac:dyDescent="0.2">
      <c r="A37" s="45"/>
      <c r="B37" s="15" t="s">
        <v>54</v>
      </c>
      <c r="C37" s="44"/>
      <c r="D37" s="46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9"/>
      <c r="R37" s="61"/>
      <c r="S37" s="90"/>
    </row>
    <row r="38" spans="1:19" ht="12" thickBot="1" x14ac:dyDescent="0.25">
      <c r="A38" s="66" t="s">
        <v>38</v>
      </c>
      <c r="B38" s="67" t="s">
        <v>50</v>
      </c>
      <c r="C38" s="68">
        <f>SUM(C35:C37)</f>
        <v>1295</v>
      </c>
      <c r="D38" s="86">
        <v>32</v>
      </c>
      <c r="E38" s="68">
        <f t="shared" ref="E38:Q38" si="7">SUM(E35:E35)</f>
        <v>7</v>
      </c>
      <c r="F38" s="68">
        <f t="shared" si="7"/>
        <v>6</v>
      </c>
      <c r="G38" s="68">
        <f t="shared" si="7"/>
        <v>37</v>
      </c>
      <c r="H38" s="68">
        <f t="shared" si="7"/>
        <v>31</v>
      </c>
      <c r="I38" s="68">
        <f t="shared" si="7"/>
        <v>18</v>
      </c>
      <c r="J38" s="68">
        <f t="shared" si="7"/>
        <v>39</v>
      </c>
      <c r="K38" s="68">
        <f t="shared" si="7"/>
        <v>129</v>
      </c>
      <c r="L38" s="68">
        <f t="shared" si="7"/>
        <v>75</v>
      </c>
      <c r="M38" s="68">
        <f t="shared" si="7"/>
        <v>381</v>
      </c>
      <c r="N38" s="68">
        <f t="shared" si="7"/>
        <v>572</v>
      </c>
      <c r="O38" s="68">
        <f t="shared" si="7"/>
        <v>0</v>
      </c>
      <c r="P38" s="68">
        <f t="shared" si="7"/>
        <v>0</v>
      </c>
      <c r="Q38" s="74">
        <f t="shared" si="7"/>
        <v>1295</v>
      </c>
      <c r="R38" s="69">
        <f>Q38/C38%</f>
        <v>100</v>
      </c>
      <c r="S38" s="75">
        <f>C38-Q38</f>
        <v>0</v>
      </c>
    </row>
    <row r="39" spans="1:19" ht="12" thickBot="1" x14ac:dyDescent="0.25"/>
    <row r="40" spans="1:19" x14ac:dyDescent="0.2">
      <c r="A40" s="5" t="s">
        <v>0</v>
      </c>
      <c r="B40" s="6"/>
      <c r="C40" s="6"/>
      <c r="D40" s="65" t="s">
        <v>35</v>
      </c>
      <c r="E40" s="100" t="s">
        <v>58</v>
      </c>
      <c r="F40" s="82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"/>
      <c r="S40" s="9"/>
    </row>
    <row r="41" spans="1:19" x14ac:dyDescent="0.2">
      <c r="A41" s="10" t="s">
        <v>2</v>
      </c>
      <c r="B41" s="11" t="s">
        <v>3</v>
      </c>
      <c r="C41" s="11" t="s">
        <v>4</v>
      </c>
      <c r="D41" s="11" t="s">
        <v>5</v>
      </c>
      <c r="E41" s="85" t="s">
        <v>6</v>
      </c>
      <c r="F41" s="85" t="s">
        <v>7</v>
      </c>
      <c r="G41" s="85" t="s">
        <v>8</v>
      </c>
      <c r="H41" s="85" t="s">
        <v>9</v>
      </c>
      <c r="I41" s="85" t="s">
        <v>10</v>
      </c>
      <c r="J41" s="85" t="s">
        <v>11</v>
      </c>
      <c r="K41" s="85" t="s">
        <v>12</v>
      </c>
      <c r="L41" s="85" t="s">
        <v>13</v>
      </c>
      <c r="M41" s="85" t="s">
        <v>14</v>
      </c>
      <c r="N41" s="85" t="s">
        <v>15</v>
      </c>
      <c r="O41" s="85" t="s">
        <v>16</v>
      </c>
      <c r="P41" s="85" t="s">
        <v>17</v>
      </c>
      <c r="Q41" s="85" t="s">
        <v>37</v>
      </c>
      <c r="R41" s="12" t="s">
        <v>19</v>
      </c>
      <c r="S41" s="13" t="s">
        <v>20</v>
      </c>
    </row>
    <row r="42" spans="1:19" x14ac:dyDescent="0.2">
      <c r="A42" s="15" t="s">
        <v>38</v>
      </c>
      <c r="B42" s="15" t="s">
        <v>22</v>
      </c>
      <c r="C42" s="15">
        <v>0</v>
      </c>
      <c r="D42" s="17">
        <v>32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51">
        <f>SUM(E42:P42)</f>
        <v>0</v>
      </c>
      <c r="R42" s="19"/>
      <c r="S42" s="20"/>
    </row>
    <row r="43" spans="1:19" x14ac:dyDescent="0.2">
      <c r="A43" s="52" t="s">
        <v>38</v>
      </c>
      <c r="B43" s="53" t="s">
        <v>50</v>
      </c>
      <c r="C43" s="53">
        <v>0</v>
      </c>
      <c r="D43" s="56">
        <v>32</v>
      </c>
      <c r="E43" s="51">
        <f t="shared" ref="E43:Q43" si="8">SUM(E42:E42)</f>
        <v>0</v>
      </c>
      <c r="F43" s="51">
        <f t="shared" si="8"/>
        <v>0</v>
      </c>
      <c r="G43" s="51">
        <f t="shared" si="8"/>
        <v>0</v>
      </c>
      <c r="H43" s="51">
        <f t="shared" si="8"/>
        <v>0</v>
      </c>
      <c r="I43" s="51">
        <f t="shared" si="8"/>
        <v>0</v>
      </c>
      <c r="J43" s="51">
        <f t="shared" si="8"/>
        <v>0</v>
      </c>
      <c r="K43" s="51">
        <f t="shared" si="8"/>
        <v>0</v>
      </c>
      <c r="L43" s="51">
        <f t="shared" si="8"/>
        <v>0</v>
      </c>
      <c r="M43" s="51">
        <f t="shared" si="8"/>
        <v>0</v>
      </c>
      <c r="N43" s="51">
        <f t="shared" si="8"/>
        <v>0</v>
      </c>
      <c r="O43" s="51">
        <f t="shared" si="8"/>
        <v>0</v>
      </c>
      <c r="P43" s="51">
        <f t="shared" si="8"/>
        <v>0</v>
      </c>
      <c r="Q43" s="54">
        <f t="shared" si="8"/>
        <v>0</v>
      </c>
      <c r="R43" s="55"/>
      <c r="S43" s="41">
        <f>C43-Q43</f>
        <v>0</v>
      </c>
    </row>
    <row r="44" spans="1:19" x14ac:dyDescent="0.2">
      <c r="A44" s="23" t="s">
        <v>26</v>
      </c>
      <c r="B44" s="24"/>
      <c r="C44" s="24"/>
      <c r="D44" s="24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26"/>
      <c r="S44" s="43"/>
    </row>
    <row r="45" spans="1:19" x14ac:dyDescent="0.2">
      <c r="A45" s="14" t="s">
        <v>38</v>
      </c>
      <c r="B45" s="15" t="s">
        <v>22</v>
      </c>
      <c r="C45" s="16">
        <f>365+38</f>
        <v>403</v>
      </c>
      <c r="D45" s="17">
        <v>32</v>
      </c>
      <c r="E45" s="73"/>
      <c r="F45" s="73"/>
      <c r="G45" s="73"/>
      <c r="H45" s="73"/>
      <c r="I45" s="73"/>
      <c r="J45" s="73"/>
      <c r="K45" s="73"/>
      <c r="L45" s="73"/>
      <c r="M45" s="73"/>
      <c r="N45" s="18">
        <v>45</v>
      </c>
      <c r="O45" s="44">
        <v>36</v>
      </c>
      <c r="P45" s="44">
        <v>5</v>
      </c>
      <c r="Q45" s="51">
        <f>SUM(E45:P45)</f>
        <v>86</v>
      </c>
      <c r="R45" s="19"/>
      <c r="S45" s="40"/>
    </row>
    <row r="46" spans="1:19" x14ac:dyDescent="0.2">
      <c r="A46" s="52" t="s">
        <v>38</v>
      </c>
      <c r="B46" s="53" t="s">
        <v>50</v>
      </c>
      <c r="C46" s="53">
        <f>SUM(C45:C45)</f>
        <v>403</v>
      </c>
      <c r="D46" s="56">
        <v>32</v>
      </c>
      <c r="E46" s="51">
        <f t="shared" ref="E46:Q46" si="9">SUM(E45:E45)</f>
        <v>0</v>
      </c>
      <c r="F46" s="51">
        <f t="shared" si="9"/>
        <v>0</v>
      </c>
      <c r="G46" s="51">
        <f t="shared" si="9"/>
        <v>0</v>
      </c>
      <c r="H46" s="51">
        <f t="shared" si="9"/>
        <v>0</v>
      </c>
      <c r="I46" s="51">
        <f t="shared" si="9"/>
        <v>0</v>
      </c>
      <c r="J46" s="51">
        <f t="shared" si="9"/>
        <v>0</v>
      </c>
      <c r="K46" s="51">
        <f t="shared" si="9"/>
        <v>0</v>
      </c>
      <c r="L46" s="51">
        <f t="shared" si="9"/>
        <v>0</v>
      </c>
      <c r="M46" s="51">
        <f t="shared" si="9"/>
        <v>0</v>
      </c>
      <c r="N46" s="51">
        <f t="shared" si="9"/>
        <v>45</v>
      </c>
      <c r="O46" s="51">
        <f t="shared" si="9"/>
        <v>36</v>
      </c>
      <c r="P46" s="51">
        <f t="shared" si="9"/>
        <v>5</v>
      </c>
      <c r="Q46" s="54">
        <f t="shared" si="9"/>
        <v>86</v>
      </c>
      <c r="R46" s="55">
        <f>Q46/C46%</f>
        <v>21.339950372208435</v>
      </c>
      <c r="S46" s="41">
        <f>C46-Q46</f>
        <v>317</v>
      </c>
    </row>
    <row r="47" spans="1:19" x14ac:dyDescent="0.2">
      <c r="A47" s="23" t="s">
        <v>27</v>
      </c>
      <c r="B47" s="24"/>
      <c r="C47" s="24"/>
      <c r="D47" s="24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26"/>
      <c r="S47" s="43"/>
    </row>
    <row r="48" spans="1:19" x14ac:dyDescent="0.2">
      <c r="A48" s="14" t="s">
        <v>38</v>
      </c>
      <c r="B48" s="15" t="s">
        <v>22</v>
      </c>
      <c r="C48" s="16">
        <f>365+38</f>
        <v>403</v>
      </c>
      <c r="D48" s="21">
        <v>32</v>
      </c>
      <c r="E48" s="44">
        <f t="shared" ref="E48:P48" si="10">E42+E45</f>
        <v>0</v>
      </c>
      <c r="F48" s="44">
        <f t="shared" si="10"/>
        <v>0</v>
      </c>
      <c r="G48" s="44">
        <f t="shared" si="10"/>
        <v>0</v>
      </c>
      <c r="H48" s="44">
        <f t="shared" si="10"/>
        <v>0</v>
      </c>
      <c r="I48" s="44">
        <f t="shared" si="10"/>
        <v>0</v>
      </c>
      <c r="J48" s="44">
        <f t="shared" si="10"/>
        <v>0</v>
      </c>
      <c r="K48" s="44">
        <f t="shared" si="10"/>
        <v>0</v>
      </c>
      <c r="L48" s="44">
        <f t="shared" si="10"/>
        <v>0</v>
      </c>
      <c r="M48" s="44">
        <f t="shared" si="10"/>
        <v>0</v>
      </c>
      <c r="N48" s="44">
        <f t="shared" si="10"/>
        <v>45</v>
      </c>
      <c r="O48" s="44">
        <f t="shared" si="10"/>
        <v>36</v>
      </c>
      <c r="P48" s="44">
        <f t="shared" si="10"/>
        <v>5</v>
      </c>
      <c r="Q48" s="51">
        <f>SUM(E48:P48)</f>
        <v>86</v>
      </c>
      <c r="R48" s="19"/>
      <c r="S48" s="40"/>
    </row>
    <row r="49" spans="1:19" ht="12" thickBot="1" x14ac:dyDescent="0.25">
      <c r="A49" s="66" t="s">
        <v>38</v>
      </c>
      <c r="B49" s="67" t="s">
        <v>50</v>
      </c>
      <c r="C49" s="68">
        <f>SUM(C48:C48)</f>
        <v>403</v>
      </c>
      <c r="D49" s="86">
        <v>32</v>
      </c>
      <c r="E49" s="68">
        <f t="shared" ref="E49:Q49" si="11">SUM(E48:E48)</f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45</v>
      </c>
      <c r="O49" s="68">
        <f t="shared" si="11"/>
        <v>36</v>
      </c>
      <c r="P49" s="68">
        <f t="shared" si="11"/>
        <v>5</v>
      </c>
      <c r="Q49" s="74">
        <f t="shared" si="11"/>
        <v>86</v>
      </c>
      <c r="R49" s="69">
        <f>Q49/C49%</f>
        <v>21.339950372208435</v>
      </c>
      <c r="S49" s="75">
        <f>C49-Q49</f>
        <v>317</v>
      </c>
    </row>
    <row r="51" spans="1:19" ht="11.25" customHeight="1" x14ac:dyDescent="0.2">
      <c r="A51" s="1" t="s">
        <v>45</v>
      </c>
    </row>
    <row r="52" spans="1:19" ht="11.25" customHeight="1" x14ac:dyDescent="0.2">
      <c r="A52" s="105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x14ac:dyDescent="0.2">
      <c r="A53" s="1" t="s">
        <v>46</v>
      </c>
      <c r="B53" s="1" t="s">
        <v>47</v>
      </c>
    </row>
    <row r="57" spans="1:19" ht="12.75" x14ac:dyDescent="0.2">
      <c r="A57" s="1" t="s">
        <v>49</v>
      </c>
      <c r="B57" s="1" t="s">
        <v>66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 x14ac:dyDescent="0.2">
      <c r="B58" s="1" t="s">
        <v>57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 x14ac:dyDescent="0.2">
      <c r="B59" s="1" t="s">
        <v>56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 x14ac:dyDescent="0.2">
      <c r="B60" s="1" t="s">
        <v>67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 x14ac:dyDescent="0.2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</sheetData>
  <mergeCells count="4">
    <mergeCell ref="A1:S1"/>
    <mergeCell ref="V4:AN4"/>
    <mergeCell ref="A52:S52"/>
    <mergeCell ref="B22:S22"/>
  </mergeCells>
  <phoneticPr fontId="1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RÄIM</vt:lpstr>
      <vt:lpstr>KILU</vt:lpstr>
      <vt:lpstr>TURSK</vt:lpstr>
      <vt:lpstr>LÕHI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lmagi</dc:creator>
  <cp:lastModifiedBy>Kaidi Kaljula</cp:lastModifiedBy>
  <cp:lastPrinted>2016-08-08T08:50:06Z</cp:lastPrinted>
  <dcterms:created xsi:type="dcterms:W3CDTF">2011-03-18T08:50:59Z</dcterms:created>
  <dcterms:modified xsi:type="dcterms:W3CDTF">2021-02-17T14:02:20Z</dcterms:modified>
</cp:coreProperties>
</file>